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SunitaPfitzner\Public First Dropbox\Policy and Research Team\Polling\Client Tables\XTX Maths Horizons\working adults\"/>
    </mc:Choice>
  </mc:AlternateContent>
  <xr:revisionPtr revIDLastSave="0" documentId="13_ncr:1_{87FBDF5E-EBFB-4808-B718-7F0581CC7FD8}"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03" l="1"/>
  <c r="B19" i="102"/>
  <c r="B20" i="101"/>
  <c r="B19" i="100"/>
  <c r="B16" i="99"/>
  <c r="B16" i="98"/>
  <c r="B16" i="97"/>
  <c r="B16" i="96"/>
  <c r="B16" i="95"/>
  <c r="B16" i="94"/>
  <c r="B16" i="93"/>
  <c r="B16" i="92"/>
  <c r="B16" i="91"/>
  <c r="B16" i="90"/>
  <c r="B16" i="89"/>
  <c r="B16" i="88"/>
  <c r="B16" i="87"/>
  <c r="B16" i="86"/>
  <c r="B16" i="85"/>
  <c r="B19" i="84"/>
  <c r="B19" i="83"/>
  <c r="B19" i="82"/>
  <c r="B19" i="81"/>
  <c r="B19" i="80"/>
  <c r="B19" i="79"/>
  <c r="B19" i="78"/>
  <c r="B19" i="77"/>
  <c r="B19" i="76"/>
  <c r="B19" i="75"/>
  <c r="B19" i="74"/>
  <c r="B19" i="73"/>
  <c r="B19" i="72"/>
  <c r="B19" i="71"/>
  <c r="B19" i="70"/>
  <c r="B19" i="69"/>
  <c r="B20" i="68"/>
  <c r="B20" i="67"/>
  <c r="B20" i="66"/>
  <c r="B20" i="65"/>
  <c r="B20" i="64"/>
  <c r="B20" i="63"/>
  <c r="B20" i="62"/>
  <c r="B20" i="61"/>
  <c r="B20" i="60"/>
  <c r="B20" i="59"/>
  <c r="B20" i="58"/>
  <c r="B20" i="57"/>
  <c r="B20" i="56"/>
  <c r="B20" i="55"/>
  <c r="B19" i="54"/>
  <c r="B19" i="53"/>
  <c r="B19" i="52"/>
  <c r="B19" i="51"/>
  <c r="B19" i="50"/>
  <c r="B19" i="49"/>
  <c r="B19" i="48"/>
  <c r="B19" i="47"/>
  <c r="B19" i="46"/>
  <c r="B19" i="45"/>
  <c r="B19" i="44"/>
  <c r="B19" i="43"/>
  <c r="B19" i="42"/>
  <c r="B19" i="41"/>
  <c r="B18" i="40"/>
  <c r="B18" i="39"/>
  <c r="B18" i="38"/>
  <c r="B18" i="37"/>
  <c r="B22" i="36"/>
  <c r="B22" i="35"/>
  <c r="B22" i="34"/>
  <c r="B22" i="33"/>
  <c r="B22" i="32"/>
  <c r="B22" i="31"/>
  <c r="B22" i="30"/>
  <c r="B19" i="29"/>
  <c r="B19" i="28"/>
  <c r="B19" i="27"/>
  <c r="B19" i="26"/>
  <c r="B19" i="25"/>
  <c r="B19" i="24"/>
  <c r="B25" i="23"/>
  <c r="B20" i="22"/>
  <c r="B20" i="21"/>
  <c r="B20" i="20"/>
  <c r="B20" i="19"/>
  <c r="B20" i="18"/>
  <c r="B20" i="17"/>
  <c r="B20" i="16"/>
  <c r="B20" i="15"/>
  <c r="B20" i="14"/>
  <c r="B19" i="13"/>
  <c r="B19" i="12"/>
  <c r="B19" i="11"/>
  <c r="B19" i="10"/>
  <c r="B19" i="9"/>
  <c r="B19" i="8"/>
  <c r="B19" i="7"/>
  <c r="B19" i="6"/>
  <c r="B19" i="5"/>
  <c r="B19" i="4"/>
  <c r="E108" i="2"/>
  <c r="D108" i="2"/>
  <c r="E107" i="2"/>
  <c r="D107" i="2"/>
  <c r="E106" i="2"/>
  <c r="D106" i="2"/>
  <c r="E105" i="2"/>
  <c r="D105" i="2"/>
  <c r="E104" i="2"/>
  <c r="D104" i="2"/>
  <c r="E103" i="2"/>
  <c r="D103" i="2"/>
  <c r="E102" i="2"/>
  <c r="D102" i="2"/>
  <c r="E101" i="2"/>
  <c r="D101" i="2"/>
  <c r="E100" i="2"/>
  <c r="D100" i="2"/>
  <c r="E99" i="2"/>
  <c r="D99"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D83" i="2"/>
  <c r="E82" i="2"/>
  <c r="D82" i="2"/>
  <c r="E81" i="2"/>
  <c r="D81" i="2"/>
  <c r="E80" i="2"/>
  <c r="D80" i="2"/>
  <c r="E79" i="2"/>
  <c r="D79" i="2"/>
  <c r="E78" i="2"/>
  <c r="D78" i="2"/>
  <c r="E77" i="2"/>
  <c r="D77" i="2"/>
  <c r="E76" i="2"/>
  <c r="D76" i="2"/>
  <c r="D75" i="2"/>
  <c r="E74" i="2"/>
  <c r="D74" i="2"/>
  <c r="E73" i="2"/>
  <c r="D73" i="2"/>
  <c r="E72" i="2"/>
  <c r="D72" i="2"/>
  <c r="E71" i="2"/>
  <c r="D71" i="2"/>
  <c r="E70" i="2"/>
  <c r="D70" i="2"/>
  <c r="E69" i="2"/>
  <c r="D69" i="2"/>
  <c r="D68" i="2"/>
  <c r="E67" i="2"/>
  <c r="D67" i="2"/>
  <c r="E66" i="2"/>
  <c r="D66" i="2"/>
  <c r="E65" i="2"/>
  <c r="D65" i="2"/>
  <c r="E64" i="2"/>
  <c r="D64" i="2"/>
  <c r="E63" i="2"/>
  <c r="D63" i="2"/>
  <c r="E62" i="2"/>
  <c r="D62" i="2"/>
  <c r="E61" i="2"/>
  <c r="D61" i="2"/>
  <c r="D60" i="2"/>
  <c r="E59" i="2"/>
  <c r="D59" i="2"/>
  <c r="E58" i="2"/>
  <c r="D58" i="2"/>
  <c r="E57" i="2"/>
  <c r="D57" i="2"/>
  <c r="E56" i="2"/>
  <c r="D56" i="2"/>
  <c r="E55" i="2"/>
  <c r="D55" i="2"/>
  <c r="D54" i="2"/>
  <c r="E53" i="2"/>
  <c r="D53" i="2"/>
  <c r="E52" i="2"/>
  <c r="D52" i="2"/>
  <c r="E51" i="2"/>
  <c r="D51" i="2"/>
  <c r="E50" i="2"/>
  <c r="D50" i="2"/>
  <c r="E49" i="2"/>
  <c r="D49" i="2"/>
  <c r="E48" i="2"/>
  <c r="D48" i="2"/>
  <c r="E47" i="2"/>
  <c r="D47" i="2"/>
  <c r="D46" i="2"/>
  <c r="E45" i="2"/>
  <c r="D45" i="2"/>
  <c r="E44" i="2"/>
  <c r="D44" i="2"/>
  <c r="E43" i="2"/>
  <c r="D43" i="2"/>
  <c r="D42" i="2"/>
  <c r="E41" i="2"/>
  <c r="D41" i="2"/>
  <c r="E40" i="2"/>
  <c r="D40" i="2"/>
  <c r="E39" i="2"/>
  <c r="D39" i="2"/>
  <c r="E38" i="2"/>
  <c r="D38" i="2"/>
  <c r="E37" i="2"/>
  <c r="D37" i="2"/>
  <c r="E36" i="2"/>
  <c r="D36" i="2"/>
  <c r="D35" i="2"/>
  <c r="E34" i="2"/>
  <c r="D34" i="2"/>
  <c r="E33" i="2"/>
  <c r="D33" i="2"/>
  <c r="E32" i="2"/>
  <c r="D32" i="2"/>
  <c r="E31" i="2"/>
  <c r="D31" i="2"/>
  <c r="E30" i="2"/>
  <c r="D30" i="2"/>
  <c r="D29" i="2"/>
  <c r="E28" i="2"/>
  <c r="D28" i="2"/>
  <c r="E27" i="2"/>
  <c r="D27" i="2"/>
  <c r="E26" i="2"/>
  <c r="D26" i="2"/>
  <c r="E25" i="2"/>
  <c r="D25" i="2"/>
  <c r="E24" i="2"/>
  <c r="D24" i="2"/>
  <c r="E23" i="2"/>
  <c r="D23" i="2"/>
  <c r="E22" i="2"/>
  <c r="D22" i="2"/>
  <c r="E21" i="2"/>
  <c r="D21" i="2"/>
  <c r="E20" i="2"/>
  <c r="D20"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<sst xmlns="http://schemas.openxmlformats.org/spreadsheetml/2006/main" count="5953" uniqueCount="277">
  <si>
    <t>Public First Poll for Maths Horizons - Working Adults</t>
  </si>
  <si>
    <t>Fieldwork:</t>
  </si>
  <si>
    <t>13th Dec - 16th Dec 2024</t>
  </si>
  <si>
    <t xml:space="preserve">Interview Method: </t>
  </si>
  <si>
    <t>Online Survey</t>
  </si>
  <si>
    <t>Population represented:</t>
  </si>
  <si>
    <t>Adults in England aged 18-65</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</si>
  <si>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</si>
  <si>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</si>
  <si>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</si>
  <si>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</si>
  <si>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</si>
  <si>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</si>
  <si>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</si>
  <si>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</si>
  <si>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</si>
  <si>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</si>
  <si>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</si>
  <si>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</si>
  <si>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</si>
  <si>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</si>
  <si>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 years</t>
  </si>
  <si>
    <t>25-34 years</t>
  </si>
  <si>
    <t>35-44 years</t>
  </si>
  <si>
    <t>45-54 years</t>
  </si>
  <si>
    <t>55-65 years</t>
  </si>
  <si>
    <t>AB</t>
  </si>
  <si>
    <t>C1</t>
  </si>
  <si>
    <t>C2</t>
  </si>
  <si>
    <t>DE</t>
  </si>
  <si>
    <t>London</t>
  </si>
  <si>
    <t>South East</t>
  </si>
  <si>
    <t>South West</t>
  </si>
  <si>
    <t>East of England</t>
  </si>
  <si>
    <t>East Midlands</t>
  </si>
  <si>
    <t>West Midlands</t>
  </si>
  <si>
    <t>Yorkshire and the Humber</t>
  </si>
  <si>
    <t>North East</t>
  </si>
  <si>
    <t>North West</t>
  </si>
  <si>
    <t>GCSE or equivalent (Scottish National/O Level)</t>
  </si>
  <si>
    <t>A Level or equivalent (GCE/Higher/Advanced Higher)</t>
  </si>
  <si>
    <t>University Undergraduate Degree (BA/BSc)</t>
  </si>
  <si>
    <t>University Postgraduate Degree (MA/MSc/MPhil)</t>
  </si>
  <si>
    <t>Doctorate (PhD/DPHil)</t>
  </si>
  <si>
    <t>Yes</t>
  </si>
  <si>
    <t>No</t>
  </si>
  <si>
    <t>7 or above</t>
  </si>
  <si>
    <t>6 or below</t>
  </si>
  <si>
    <t>No GCSE</t>
  </si>
  <si>
    <t>Gender</t>
  </si>
  <si>
    <t>Age Group</t>
  </si>
  <si>
    <t>Social Grade</t>
  </si>
  <si>
    <t>Region</t>
  </si>
  <si>
    <t>Education</t>
  </si>
  <si>
    <t>STEM Company</t>
  </si>
  <si>
    <t>STEM Role</t>
  </si>
  <si>
    <t>A-Level</t>
  </si>
  <si>
    <t>GCSE Score</t>
  </si>
  <si>
    <t xml:space="preserve"> Budgeting</t>
  </si>
  <si>
    <t xml:space="preserve"> Data analysis (e.g. spreadsheets, statistical calculations)</t>
  </si>
  <si>
    <t xml:space="preserve"> Basic arithmetic</t>
  </si>
  <si>
    <t xml:space="preserve"> Written communication</t>
  </si>
  <si>
    <t xml:space="preserve"> Logic and problem solving</t>
  </si>
  <si>
    <t xml:space="preserve"> Teamwork</t>
  </si>
  <si>
    <t xml:space="preserve"> Time management</t>
  </si>
  <si>
    <t xml:space="preserve"> Verbal communication</t>
  </si>
  <si>
    <t>Very important</t>
  </si>
  <si>
    <t>Somewhat important</t>
  </si>
  <si>
    <t>Not very important</t>
  </si>
  <si>
    <t>Not at all important</t>
  </si>
  <si>
    <t>Don’t know</t>
  </si>
  <si>
    <t>Total Important:</t>
  </si>
  <si>
    <t>Net:</t>
  </si>
  <si>
    <t>Grid Summary: Thinking about the general skills or abilities needed to be successful in your current role, how important are each of the following?</t>
  </si>
  <si>
    <t>Fieldwork:  13th Dec - 16th Dec 2024</t>
  </si>
  <si>
    <t>Data weighted by interlocking age &amp; gender, region and social grade to Nationally Representative Proportions</t>
  </si>
  <si>
    <t>BASE: All Respondents</t>
  </si>
  <si>
    <t>Thinking about the general skills or abilities needed to be successful in your current role, how important are each of the following?: Time management</t>
  </si>
  <si>
    <t>Thinking about the general skills or abilities needed to be successful in your current role, how important are each of the following?: Written communication</t>
  </si>
  <si>
    <t>Thinking about the general skills or abilities needed to be successful in your current role, how important are each of the following?: Verbal communication</t>
  </si>
  <si>
    <t>Thinking about the general skills or abilities needed to be successful in your current role, how important are each of the following?: Logic and problem solving</t>
  </si>
  <si>
    <t>Thinking about the general skills or abilities needed to be successful in your current role, how important are each of the following?: Data analysis (e.g. spreadsheets, statistical calculations)</t>
  </si>
  <si>
    <t>Thinking about the general skills or abilities needed to be successful in your current role, how important are each of the following?: If you're paying attention, select "Very important"</t>
  </si>
  <si>
    <t>Thinking about the general skills or abilities needed to be successful in your current role, how important are each of the following?: Teamwork</t>
  </si>
  <si>
    <t>Thinking about the general skills or abilities needed to be successful in your current role, how important are each of the following?: Budgeting</t>
  </si>
  <si>
    <t>Thinking about the general skills or abilities needed to be successful in your current role, how important are each of the following?: Basic arithmetic</t>
  </si>
  <si>
    <t>Entirely in education (school, college or university)</t>
  </si>
  <si>
    <t>Mostly in education (school, college or university)</t>
  </si>
  <si>
    <t>Equally in education and outside of education (a job, personal life)</t>
  </si>
  <si>
    <t>Mostly outside of education (a job, personal life)</t>
  </si>
  <si>
    <t>Entirely outside of education (a job, personal life)</t>
  </si>
  <si>
    <t>N/A - I have not learned this skill</t>
  </si>
  <si>
    <t>Grid Summary: And for each of the following skills, where would you say you learned them the most?</t>
  </si>
  <si>
    <t>And for each of the following skills, where would you say you learned them the most?: Time management</t>
  </si>
  <si>
    <t>And for each of the following skills, where would you say you learned them the most?: Data analysis (e.g. spreadsheets, statistical calculations)</t>
  </si>
  <si>
    <t>And for each of the following skills, where would you say you learned them the most?: Written communication</t>
  </si>
  <si>
    <t>And for each of the following skills, where would you say you learned them the most?: Verbal communication</t>
  </si>
  <si>
    <t>And for each of the following skills, where would you say you learned them the most?: Logic and problem solving</t>
  </si>
  <si>
    <t>And for each of the following skills, where would you say you learned them the most?: Teamwork</t>
  </si>
  <si>
    <t>And for each of the following skills, where would you say you learned them the most?: Budgeting</t>
  </si>
  <si>
    <t>And for each of the following skills, where would you say you learned them the most?: Basic arithmetic</t>
  </si>
  <si>
    <t>Budgeting, taxes, percentages, interest rates</t>
  </si>
  <si>
    <t>Adding, subtracting, multiplying, dividing, using fractions, decimals, percentages, and ratios</t>
  </si>
  <si>
    <t>Comparing, estimating, measuring, approximating different weights, volumes, or numbers</t>
  </si>
  <si>
    <t>Understanding shapes, volumes, and spatial relationships</t>
  </si>
  <si>
    <t>Breaking down problems, finding patterns, critical thinking, and strategic planning</t>
  </si>
  <si>
    <t>Reading, understanding, and applying diagrams, graphs, tables, spreadsheets, and statistics</t>
  </si>
  <si>
    <t>Analysing spreadsheets and basic statistics</t>
  </si>
  <si>
    <t>Using and manipulating algebraic expressions to solve problems, including in spreadsheets</t>
  </si>
  <si>
    <t>Writing or adapting computer code to solve maths-related problems</t>
  </si>
  <si>
    <t>Assessing likelihood, randomness, predictions, causation, and uncertainty</t>
  </si>
  <si>
    <t>Basic arithmetic (e.g. adding, subtracting, using decimals/percentages/ratios)</t>
  </si>
  <si>
    <t>Understanding diagrams, graphs, and tables</t>
  </si>
  <si>
    <t>Using algebraic expressions to solve problems</t>
  </si>
  <si>
    <t>Assessing likelihood, randomness, predictions, and causation</t>
  </si>
  <si>
    <t>Assessing likelihood, randomness, predictions, causation, and uncertainty, predictions, and causation</t>
  </si>
  <si>
    <t>Breaking down problems, finding patterns, critical thinking,</t>
  </si>
  <si>
    <t>Comparing, estimating, measuring, approximating, and ensuring accuracy of values</t>
  </si>
  <si>
    <t>Writing or adapting computer code to solve maths-related problems.</t>
  </si>
  <si>
    <t>Breaking down problems, finding patterns, critical thinking</t>
  </si>
  <si>
    <t>None of the above</t>
  </si>
  <si>
    <t>Which of the following maths skills, if any, would you expect students to be taught in school? Select all that apply</t>
  </si>
  <si>
    <t xml:space="preserve"> Knowing how to code</t>
  </si>
  <si>
    <t xml:space="preserve"> Getting a good grade in Maths A Level</t>
  </si>
  <si>
    <t xml:space="preserve"> Getting a good grade in Maths GCSE</t>
  </si>
  <si>
    <t xml:space="preserve"> Being good at maths in general</t>
  </si>
  <si>
    <t xml:space="preserve"> Being good at writing in general</t>
  </si>
  <si>
    <t>Not that important</t>
  </si>
  <si>
    <t>Grid Summary: How important would you say the following are to people’s careers?</t>
  </si>
  <si>
    <t>How important would you say the following are to people’s careers?: Getting a good grade in Maths GCSE</t>
  </si>
  <si>
    <t>How important would you say the following are to people’s careers?: Getting a good grade in Maths A Level</t>
  </si>
  <si>
    <t>How important would you say the following are to people’s careers?: Knowing how to code</t>
  </si>
  <si>
    <t>How important would you say the following are to people’s careers?: Being good at writing in general</t>
  </si>
  <si>
    <t>How important would you say the following are to people’s careers?: Being good at maths in general</t>
  </si>
  <si>
    <t xml:space="preserve"> Maths in school should teach more real-life skills, such as budgeting and taxes</t>
  </si>
  <si>
    <t xml:space="preserve"> Maths in school should focus on higher end learning to allow adults to be ready for life in a more technological society</t>
  </si>
  <si>
    <t xml:space="preserve"> Maths education is important in teaching broader skills like critical thinking, team work, and creativity</t>
  </si>
  <si>
    <t xml:space="preserve"> Maths is an important skill in my personal life</t>
  </si>
  <si>
    <t xml:space="preserve"> I am good at maths</t>
  </si>
  <si>
    <t xml:space="preserve"> Maths is an important skill in my current role</t>
  </si>
  <si>
    <t>Strongly agree</t>
  </si>
  <si>
    <t>Somewhat agree</t>
  </si>
  <si>
    <t>Neither agree nor disagree</t>
  </si>
  <si>
    <t>Somewhat disagree</t>
  </si>
  <si>
    <t>Strongly disagree</t>
  </si>
  <si>
    <t>Total Agree:</t>
  </si>
  <si>
    <t>Total Disagree:</t>
  </si>
  <si>
    <t>Grid Summary: To what extent do you agree or disagree with the following statements?</t>
  </si>
  <si>
    <t>To what extent do you agree or disagree with the following statements?: Maths is an important skill in my current role</t>
  </si>
  <si>
    <t>To what extent do you agree or disagree with the following statements?: Maths is an important skill in my personal life</t>
  </si>
  <si>
    <t>To what extent do you agree or disagree with the following statements?: I am good at maths</t>
  </si>
  <si>
    <t>To what extent do you agree or disagree with the following statements?: Maths in school should teach more real-life skills, such as budgeting and taxes</t>
  </si>
  <si>
    <t>To what extent do you agree or disagree with the following statements?: Maths education is important in teaching broader skills like critical thinking, team work, and creativity</t>
  </si>
  <si>
    <t>To what extent do you agree or disagree with the following statements?: Maths in school should focus on higher end learning to allow adults to be ready for life in a more technological society</t>
  </si>
  <si>
    <t xml:space="preserve"> I loved learning maths in school|I hated learning maths in school</t>
  </si>
  <si>
    <t xml:space="preserve"> Maths is the most important skill to learn in school|Maths is the least important skill to learn in school</t>
  </si>
  <si>
    <t xml:space="preserve"> Ensuring individuals have the right maths skills lies entirely with an employer|Ensuring individuals have the right maths skills lies entirely with the education system</t>
  </si>
  <si>
    <t>-2</t>
  </si>
  <si>
    <t>-1</t>
  </si>
  <si>
    <t>0</t>
  </si>
  <si>
    <t>1</t>
  </si>
  <si>
    <t>2</t>
  </si>
  <si>
    <t>Grid Summary: Which of the following comes closest to your view?</t>
  </si>
  <si>
    <t>Which of the following comes closest to your view?: I loved learning maths in school|I hated learning maths in school</t>
  </si>
  <si>
    <t>Which of the following comes closest to your view?: Maths is the most important skill to learn in school|Maths is the least important skill to learn in school</t>
  </si>
  <si>
    <t>Which of the following comes closest to your view?: Ensuring individuals have the right maths skills lies entirely with an employer|Ensuring individuals have the right maths skills lies entirely with the education system</t>
  </si>
  <si>
    <t xml:space="preserve"> Adding, subtracting, multiplying, dividing, using fractions, decimals, percentages, and ratios</t>
  </si>
  <si>
    <t xml:space="preserve"> Reading, understanding, and applying diagrams, graphs, tables, spreadsheets, and statistics</t>
  </si>
  <si>
    <t xml:space="preserve"> Comparing and approximating values</t>
  </si>
  <si>
    <t xml:space="preserve"> Understanding shapes, volumes, and spatial relationships</t>
  </si>
  <si>
    <t xml:space="preserve"> Using and manipulating algebraic expressions to solve problems</t>
  </si>
  <si>
    <t xml:space="preserve"> Assessing likelihood, randomness, predictions, causation, and uncertainty</t>
  </si>
  <si>
    <t xml:space="preserve"> Breaking down problems, finding patterns, critical thinking, and strategic planning</t>
  </si>
  <si>
    <t>Frequently (once a day)</t>
  </si>
  <si>
    <t>Often (multiple times a week)</t>
  </si>
  <si>
    <t>Occasionally (multiple times a month)</t>
  </si>
  <si>
    <t>Rarely (once a month)</t>
  </si>
  <si>
    <t>Never</t>
  </si>
  <si>
    <t>Grid Summary: Thinking about the mathematical skills or abilities needed in your job, how often do you  use each of the following skills, if at all? If you are not currently working, please answer for your most recent role</t>
  </si>
  <si>
    <t>Thinking about the mathematical skills or abilities needed in your job, how often do you  use each of the following skills, if at all? If you are not currently working, please answer for your most recent role: Adding, subtracting, multiplying, dividing, using fractions, decimals, percentages, and ratios</t>
  </si>
  <si>
    <t>Thinking about the mathematical skills or abilities needed in your job, how often do you  use each of the following skills, if at all? If you are not currently working, please answer for your most recent role: Reading, understanding, and applying diagrams, graphs, tables, spreadsheets, and statistics</t>
  </si>
  <si>
    <t>Thinking about the mathematical skills or abilities needed in your job, how often do you  use each of the following skills, if at all? If you are not currently working, please answer for your most recent role: Comparing and approximating values</t>
  </si>
  <si>
    <t>Thinking about the mathematical skills or abilities needed in your job, how often do you  use each of the following skills, if at all? If you are not currently working, please answer for your most recent role: Understanding shapes, volumes, and spatial relationships</t>
  </si>
  <si>
    <t>Thinking about the mathematical skills or abilities needed in your job, how often do you  use each of the following skills, if at all? If you are not currently working, please answer for your most recent role: Using and manipulating algebraic expressions to solve problems</t>
  </si>
  <si>
    <t>Thinking about the mathematical skills or abilities needed in your job, how often do you  use each of the following skills, if at all? If you are not currently working, please answer for your most recent role: Assessing likelihood, randomness, predictions, causation, and uncertainty</t>
  </si>
  <si>
    <t>Thinking about the mathematical skills or abilities needed in your job, how often do you  use each of the following skills, if at all? If you are not currently working, please answer for your most recent role: Breaking down problems, finding patterns, critical thinking, and strategic planning</t>
  </si>
  <si>
    <t xml:space="preserve"> Budgeting, taxes, percentages, interest rates</t>
  </si>
  <si>
    <t xml:space="preserve"> Writing or adapting computer code to solve maths-related problems</t>
  </si>
  <si>
    <t xml:space="preserve"> Understanding advanced mathematical concepts such as calculus, matrix operations, and optimisation</t>
  </si>
  <si>
    <t xml:space="preserve"> Using mathematical models for simulations, forecasting, or decision-making</t>
  </si>
  <si>
    <t xml:space="preserve"> Utilising and integrating Large Language Models or other AI tools into processes or service offerings</t>
  </si>
  <si>
    <t>Thinking about the mathematical skills or abilities needed in your job, how often do you  use each of the following skills, if at all? If you are not currently working, please answer for your most recent role: Budgeting, taxes, percentages, interest rates</t>
  </si>
  <si>
    <t>Thinking about the mathematical skills or abilities needed in your job, how often do you  use each of the following skills, if at all? If you are not currently working, please answer for your most recent role: Writing or adapting computer code to solve maths-related problems</t>
  </si>
  <si>
    <t>Thinking about the mathematical skills or abilities needed in your job, how often do you  use each of the following skills, if at all? If you are not currently working, please answer for your most recent role: Understanding advanced mathematical concepts such as calculus, matrix operations, and optimisation</t>
  </si>
  <si>
    <t>Thinking about the mathematical skills or abilities needed in your job, how often do you  use each of the following skills, if at all? If you are not currently working, please answer for your most recent role: Using mathematical models for simulations, forecasting, or decision-making</t>
  </si>
  <si>
    <t>Thinking about the mathematical skills or abilities needed in your job, how often do you  use each of the following skills, if at all? If you are not currently working, please answer for your most recent role: Utilising and integrating Large Language Models or other AI tools into processes or service offerings</t>
  </si>
  <si>
    <t>I learned this entirely in education (school, college or university)</t>
  </si>
  <si>
    <t>I learned this mostly in education (school, college or university)</t>
  </si>
  <si>
    <t>I learned this equally in education and outside of education (a job, personal life)</t>
  </si>
  <si>
    <t>I learned this mostly outside of education (a job, personal life)</t>
  </si>
  <si>
    <t>I learned this entirely outside of education (a job, personal life)</t>
  </si>
  <si>
    <t>N/A - I never formally learned this skill</t>
  </si>
  <si>
    <t>Grid Summary: And thinking about those same mathematical skills or abilities, where would you say you mostly learned them?</t>
  </si>
  <si>
    <t>And thinking about those same mathematical skills or abilities, where would you say you mostly learned them?: Adding, subtracting, multiplying, dividing, using fractions, decimals, percentages, and ratios</t>
  </si>
  <si>
    <t>And thinking about those same mathematical skills or abilities, where would you say you mostly learned them?: Reading, understanding, and applying diagrams, graphs, tables, spreadsheets, and statistics</t>
  </si>
  <si>
    <t>And thinking about those same mathematical skills or abilities, where would you say you mostly learned them?: Comparing and approximating values</t>
  </si>
  <si>
    <t>And thinking about those same mathematical skills or abilities, where would you say you mostly learned them?: Understanding shapes, volumes, and spatial relationships</t>
  </si>
  <si>
    <t>And thinking about those same mathematical skills or abilities, where would you say you mostly learned them?: Using and manipulating algebraic expressions to solve problems</t>
  </si>
  <si>
    <t>And thinking about those same mathematical skills or abilities, where would you say you mostly learned them?: Assessing likelihood, randomness, predictions, causation, and uncertainty</t>
  </si>
  <si>
    <t>And thinking about those same mathematical skills or abilities, where would you say you mostly learned them?: Breaking down problems, finding patterns, critical thinking, and strategic planning</t>
  </si>
  <si>
    <t>And thinking about those same mathematical skills or abilities, where would you say you mostly learned them?: Budgeting, taxes, percentages, interest rates</t>
  </si>
  <si>
    <t>And thinking about those same mathematical skills or abilities, where would you say you mostly learned them?: Writing or adapting computer code to solve maths-related problems</t>
  </si>
  <si>
    <t>And thinking about those same mathematical skills or abilities, where would you say you mostly learned them?: Understanding advanced mathematical concepts such as calculus, matrix operations, and optimisation</t>
  </si>
  <si>
    <t>And thinking about those same mathematical skills or abilities, where would you say you mostly learned them?: Using mathematical models for simulations, forecasting, or decision-making</t>
  </si>
  <si>
    <t>And thinking about those same mathematical skills or abilities, where would you say you mostly learned them?: Utilising and integrating Large Language Models or other AI tools into processes or service offerings</t>
  </si>
  <si>
    <t>I’m much better at maths than the general public</t>
  </si>
  <si>
    <t>I’m better at maths than the general public</t>
  </si>
  <si>
    <t>I’m about the same at maths as the general public</t>
  </si>
  <si>
    <t>I’m worse at maths than the general public</t>
  </si>
  <si>
    <t>I’m much worse at maths than the general public</t>
  </si>
  <si>
    <t xml:space="preserve"> In your view, how would you say your mathematical skills compare to the general public?</t>
  </si>
  <si>
    <t>Grid Summary: Thinking about the mathematical skills or abilities needed to be successful in your current role, how important are each of the following?</t>
  </si>
  <si>
    <t>Thinking about the mathematical skills or abilities needed to be successful in your current role, how important are each of the following?: Adding, subtracting, multiplying, dividing, using fractions, decimals, percentages, and ratios</t>
  </si>
  <si>
    <t>Thinking about the mathematical skills or abilities needed to be successful in your current role, how important are each of the following?: Reading, understanding, and applying diagrams, graphs, tables, spreadsheets, and statistics</t>
  </si>
  <si>
    <t>Thinking about the mathematical skills or abilities needed to be successful in your current role, how important are each of the following?: Comparing and approximating values</t>
  </si>
  <si>
    <t>Thinking about the mathematical skills or abilities needed to be successful in your current role, how important are each of the following?: Understanding shapes, volumes, and spatial relationships</t>
  </si>
  <si>
    <t>Thinking about the mathematical skills or abilities needed to be successful in your current role, how important are each of the following?: Using and manipulating algebraic expressions to solve problems</t>
  </si>
  <si>
    <t>Thinking about the mathematical skills or abilities needed to be successful in your current role, how important are each of the following?: Assessing likelihood, randomness, predictions, causation, and uncertainty</t>
  </si>
  <si>
    <t>Thinking about the mathematical skills or abilities needed to be successful in your current role, how important are each of the following?: Breaking down problems, finding patterns, critical thinking, and strategic planning</t>
  </si>
  <si>
    <t xml:space="preserve"> Analysing spreadsheets and basic statistics</t>
  </si>
  <si>
    <t>Thinking about the mathematical skills or abilities needed to be successful in your current role, how important are each of the following?: Budgeting, taxes, percentages, interest rates</t>
  </si>
  <si>
    <t>Thinking about the mathematical skills or abilities needed to be successful in your current role, how important are each of the following?: Writing or adapting computer code to solve maths-related problems</t>
  </si>
  <si>
    <t>Thinking about the mathematical skills or abilities needed to be successful in your current role, how important are each of the following?: Analysing spreadsheets and basic statistics</t>
  </si>
  <si>
    <t>Thinking about the mathematical skills or abilities needed to be successful in your current role, how important are each of the following?: Understanding advanced mathematical concepts such as calculus, matrix operations, and optimisation</t>
  </si>
  <si>
    <t>Thinking about the mathematical skills or abilities needed to be successful in your current role, how important are each of the following?: Using mathematical models for simulations, forecasting, or decision-making</t>
  </si>
  <si>
    <t>Thinking about the mathematical skills or abilities needed to be successful in your current role, how important are each of the following?: Utilising and integrating Large Language Models or other AI tools into processes or service offerings</t>
  </si>
  <si>
    <t>Necessary - I do not think I would have gotten the role without this</t>
  </si>
  <si>
    <t>Not necessary - I do not have this skill and still got the role</t>
  </si>
  <si>
    <t>Grid Summary: And when thinking about when you were first hired, please indicate how necessary you think each of the following skills were to getting the role.</t>
  </si>
  <si>
    <t>And when thinking about when you were first hired, please indicate how necessary you think each of the following skills were to getting the role.: Adding, subtracting, multiplying, dividing, using fractions, decimals, percentages, and ratios</t>
  </si>
  <si>
    <t>And when thinking about when you were first hired, please indicate how necessary you think each of the following skills were to getting the role.: Reading, understanding, and applying diagrams, graphs, tables, spreadsheets, and statistics</t>
  </si>
  <si>
    <t>And when thinking about when you were first hired, please indicate how necessary you think each of the following skills were to getting the role.: Comparing and approximating values</t>
  </si>
  <si>
    <t>And when thinking about when you were first hired, please indicate how necessary you think each of the following skills were to getting the role.: Understanding shapes, volumes, and spatial relationships</t>
  </si>
  <si>
    <t>And when thinking about when you were first hired, please indicate how necessary you think each of the following skills were to getting the role.: Using and manipulating algebraic expressions to solve problems</t>
  </si>
  <si>
    <t>And when thinking about when you were first hired, please indicate how necessary you think each of the following skills were to getting the role.: Assessing likelihood, randomness, predictions, causation, and uncertainty</t>
  </si>
  <si>
    <t>And when thinking about when you were first hired, please indicate how necessary you think each of the following skills were to getting the role.: Breaking down problems, finding patterns, critical thinking, and strategic planning</t>
  </si>
  <si>
    <t xml:space="preserve"> Writing or adapting code to solve maths-related problems</t>
  </si>
  <si>
    <t>And when thinking about when you were first hired, please indicate how necessary you think each of the following skills were to getting the role.: Writing or adapting code to solve maths-related problems</t>
  </si>
  <si>
    <t>And when thinking about when you were first hired, please indicate how necessary you think each of the following skills were to getting the role.: Utilising and integrating Large Language Models or other AI tools into processes or service offerings</t>
  </si>
  <si>
    <t>And when thinking about when you were first hired, please indicate how necessary you think each of the following skills were to getting the role.: Understanding advanced mathematical concepts such as calculus, matrix operations, and optimisation</t>
  </si>
  <si>
    <t>And when thinking about when you were first hired, please indicate how necessary you think each of the following skills were to getting the role.: Using mathematical models for simulations, forecasting, or decision-making</t>
  </si>
  <si>
    <t>I had all of the maths skills and abilities required by the role</t>
  </si>
  <si>
    <t>I had most of the maths skills and abilities required by the role</t>
  </si>
  <si>
    <t>I had some of the maths skills and abilities required by the role</t>
  </si>
  <si>
    <t>I had few of the maths skills and abilities required by the role</t>
  </si>
  <si>
    <t>I had none of the maths skills and abilities required by the role</t>
  </si>
  <si>
    <t xml:space="preserve"> Thinking about the role you’re currently in, to what extent did you have all of the mathematical skills and abilities required by the role when you first started? If you are not working, please think about your most recent role</t>
  </si>
  <si>
    <t>I learned on the job, by using the skills needed</t>
  </si>
  <si>
    <t>I taught myself the needed skills in my spare time</t>
  </si>
  <si>
    <t>My supervisor/colleagues helped teach me the necessary skills</t>
  </si>
  <si>
    <t>I personally enrolled in a course to learn the skills</t>
  </si>
  <si>
    <t>My employer enrolled me in a course to learn the skills</t>
  </si>
  <si>
    <t>None of the above, I still don’t have the necessary skills</t>
  </si>
  <si>
    <t>You said you didn’t have all the maths skills and abilities required when you first started in your current role. How did you address this, if at all? Please select all that apply</t>
  </si>
  <si>
    <t>BASE: Did not have all of the maths skills required by role</t>
  </si>
  <si>
    <t>Learning maths skills is much more important than they used to be</t>
  </si>
  <si>
    <t>Learning maths skills is more important than they used to be</t>
  </si>
  <si>
    <t>There has been no real change</t>
  </si>
  <si>
    <t>Learning maths skills is less important than they used to be</t>
  </si>
  <si>
    <t>Learning maths skills is much less important than they used to be</t>
  </si>
  <si>
    <t xml:space="preserve"> In your view, how has the importance of maths as a skill that your child needs to learn changed in the last 2 years, if at all?</t>
  </si>
  <si>
    <t>Advances in AI (artificial intelligence) mean it is more important now to learn skills in maths</t>
  </si>
  <si>
    <t>Advances in AI (artificial intelligence) mean it is less important now to learn skills in maths</t>
  </si>
  <si>
    <t>Advances in AI (artificial intelligence) have not really impacted how important it is to learn skills in maths</t>
  </si>
  <si>
    <t xml:space="preserve"> Which of the following comes closest to your view?</t>
  </si>
  <si>
    <t>Full Results</t>
  </si>
  <si>
    <t>If you're paying attention, select "Very 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</si>
</sst>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9" fontId="7" fillId="0" borderId="4" xfId="0" applyNumberFormat="1" applyFont="1" applyBorder="1" applyAlignment="1">
      <alignment horizontal="center" vertical="center"/>
    </xf>
    <xf numFmtId="0" fontId="0" fillId="0" borderId="4" xfId="0" applyBorder="1"/>
    <xf numFmtId="0" fontId="7" fillId="0" borderId="4" xfId="0" applyFont="1" applyBorder="1" applyAlignment="1">
      <alignment horizontal="center" wrapText="1"/>
    </xf>
    <xf numFmtId="0" fontId="0" fillId="0" borderId="4" xfId="0" applyBorder="1" applyAlignment="1">
      <alignment horizontal="center" vertical="center" wrapText="1"/>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calcChain" Target="calcChain.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4.bin"/></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5.bin"/></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9" t="s">
        <v>0</v>
      </c>
      <c r="G7" s="30"/>
      <c r="H7" s="30"/>
      <c r="I7" s="30"/>
      <c r="J7" s="30"/>
      <c r="K7" s="30"/>
      <c r="L7" s="30"/>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2033</v>
      </c>
    </row>
    <row r="14" spans="6:12" ht="18.5" x14ac:dyDescent="0.45">
      <c r="F14" s="2"/>
    </row>
    <row r="15" spans="6:12" ht="18.5" x14ac:dyDescent="0.45">
      <c r="F15" s="2"/>
    </row>
    <row r="16" spans="6:12" ht="18.5" x14ac:dyDescent="0.45">
      <c r="F16" s="2" t="s">
        <v>8</v>
      </c>
    </row>
    <row r="17" spans="6:13" ht="50" customHeight="1" x14ac:dyDescent="0.35">
      <c r="F17" s="31" t="s">
        <v>9</v>
      </c>
      <c r="G17" s="30"/>
      <c r="H17" s="30"/>
      <c r="I17" s="30"/>
      <c r="J17" s="30"/>
      <c r="K17" s="30"/>
      <c r="L17" s="30"/>
      <c r="M17" s="30"/>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8"/>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"Grid Summary: Thinking about the general skills or abilities needed to be successful in your current role, how important are each of the following?")</f>
        <v>Grid Summary: Thinking about the general skills or abilities needed to be successful in your current role, how important are each of the following?</v>
      </c>
      <c r="E9" s="7"/>
      <c r="F9" t="s">
        <v>76</v>
      </c>
    </row>
    <row r="10" spans="3:6" x14ac:dyDescent="0.35">
      <c r="C10">
        <v>2</v>
      </c>
      <c r="D10" s="8" t="str">
        <f>HYPERLINK("#'Table 2'!A1", "Thinking about the general skills or abilities needed to be successful in your current role, how important are each of the following?: Time management")</f>
        <v>Thinking about the general skills or abilities needed to be successful in your current role, how important are each of the following?: Time management</v>
      </c>
      <c r="E10" s="21" t="str">
        <f>HYPERLINK("#'Full Results'!A11", "11")</f>
        <v>11</v>
      </c>
      <c r="F10" t="s">
        <v>76</v>
      </c>
    </row>
    <row r="11" spans="3:6" x14ac:dyDescent="0.35">
      <c r="C11">
        <v>3</v>
      </c>
      <c r="D11" s="8" t="str">
        <f>HYPERLINK("#'Table 3'!A1", "Thinking about the general skills or abilities needed to be successful in your current role, how important are each of the following?: Written communication")</f>
        <v>Thinking about the general skills or abilities needed to be successful in your current role, how important are each of the following?: Written communication</v>
      </c>
      <c r="E11" s="21" t="str">
        <f>HYPERLINK("#'Full Results'!A21", "21")</f>
        <v>21</v>
      </c>
      <c r="F11" t="s">
        <v>76</v>
      </c>
    </row>
    <row r="12" spans="3:6" x14ac:dyDescent="0.35">
      <c r="C12">
        <v>4</v>
      </c>
      <c r="D12" s="8" t="str">
        <f>HYPERLINK("#'Table 4'!A1", "Thinking about the general skills or abilities needed to be successful in your current role, how important are each of the following?: Verbal communication")</f>
        <v>Thinking about the general skills or abilities needed to be successful in your current role, how important are each of the following?: Verbal communication</v>
      </c>
      <c r="E12" s="21" t="str">
        <f>HYPERLINK("#'Full Results'!A31", "31")</f>
        <v>31</v>
      </c>
      <c r="F12" t="s">
        <v>76</v>
      </c>
    </row>
    <row r="13" spans="3:6" x14ac:dyDescent="0.35">
      <c r="C13">
        <v>5</v>
      </c>
      <c r="D13" s="8" t="str">
        <f>HYPERLINK("#'Table 5'!A1", "Thinking about the general skills or abilities needed to be successful in your current role, how important are each of the following?: Logic and problem solving")</f>
        <v>Thinking about the general skills or abilities needed to be successful in your current role, how important are each of the following?: Logic and problem solving</v>
      </c>
      <c r="E13" s="21" t="str">
        <f>HYPERLINK("#'Full Results'!A41", "41")</f>
        <v>41</v>
      </c>
      <c r="F13" t="s">
        <v>76</v>
      </c>
    </row>
    <row r="14" spans="3:6" x14ac:dyDescent="0.35">
      <c r="C14">
        <v>6</v>
      </c>
      <c r="D14" s="8" t="str">
        <f>HYPERLINK("#'Table 6'!A1", "Thinking about the general skills or abilities needed to be successful in your current role, how important are each of the following?: Data analysis (e.g. spreadsheets, statistical calculations)")</f>
        <v>Thinking about the general skills or abilities needed to be successful in your current role, how important are each of the following?: Data analysis (e.g. spreadsheets, statistical calculations)</v>
      </c>
      <c r="E14" s="21" t="str">
        <f>HYPERLINK("#'Full Results'!A51", "51")</f>
        <v>51</v>
      </c>
      <c r="F14" t="s">
        <v>76</v>
      </c>
    </row>
    <row r="15" spans="3:6" x14ac:dyDescent="0.35">
      <c r="C15">
        <v>7</v>
      </c>
      <c r="D15" s="8" t="str">
        <f>HYPERLINK("#'Table 7'!A1", "Thinking about the general skills or abilities needed to be successful in your current role, how important are each of the following?: If you're paying attention, select ""Very important""")</f>
        <v>Thinking about the general skills or abilities needed to be successful in your current role, how important are each of the following?: If you're paying attention, select "Very important"</v>
      </c>
      <c r="E15" s="21" t="str">
        <f>HYPERLINK("#'Full Results'!A61", "61")</f>
        <v>61</v>
      </c>
      <c r="F15" t="s">
        <v>76</v>
      </c>
    </row>
    <row r="16" spans="3:6" x14ac:dyDescent="0.35">
      <c r="C16">
        <v>8</v>
      </c>
      <c r="D16" s="8" t="str">
        <f>HYPERLINK("#'Table 8'!A1", "Thinking about the general skills or abilities needed to be successful in your current role, how important are each of the following?: Teamwork")</f>
        <v>Thinking about the general skills or abilities needed to be successful in your current role, how important are each of the following?: Teamwork</v>
      </c>
      <c r="E16" s="21" t="str">
        <f>HYPERLINK("#'Full Results'!A71", "71")</f>
        <v>71</v>
      </c>
      <c r="F16" t="s">
        <v>76</v>
      </c>
    </row>
    <row r="17" spans="3:6" x14ac:dyDescent="0.35">
      <c r="C17">
        <v>9</v>
      </c>
      <c r="D17" s="8" t="str">
        <f>HYPERLINK("#'Table 9'!A1", "Thinking about the general skills or abilities needed to be successful in your current role, how important are each of the following?: Budgeting")</f>
        <v>Thinking about the general skills or abilities needed to be successful in your current role, how important are each of the following?: Budgeting</v>
      </c>
      <c r="E17" s="21" t="str">
        <f>HYPERLINK("#'Full Results'!A81", "81")</f>
        <v>81</v>
      </c>
      <c r="F17" t="s">
        <v>76</v>
      </c>
    </row>
    <row r="18" spans="3:6" x14ac:dyDescent="0.35">
      <c r="C18">
        <v>10</v>
      </c>
      <c r="D18" s="8" t="str">
        <f>HYPERLINK("#'Table 10'!A1", "Thinking about the general skills or abilities needed to be successful in your current role, how important are each of the following?: Basic arithmetic")</f>
        <v>Thinking about the general skills or abilities needed to be successful in your current role, how important are each of the following?: Basic arithmetic</v>
      </c>
      <c r="E18" s="21" t="str">
        <f>HYPERLINK("#'Full Results'!A91", "91")</f>
        <v>91</v>
      </c>
      <c r="F18" t="s">
        <v>76</v>
      </c>
    </row>
    <row r="19" spans="3:6" x14ac:dyDescent="0.35">
      <c r="C19">
        <v>11</v>
      </c>
      <c r="D19" s="8" t="str">
        <f>HYPERLINK("#'Table 11'!A1", "Grid Summary: And for each of the following skills, where would you say you learned them the most?")</f>
        <v>Grid Summary: And for each of the following skills, where would you say you learned them the most?</v>
      </c>
      <c r="E19" s="7"/>
      <c r="F19" t="s">
        <v>76</v>
      </c>
    </row>
    <row r="20" spans="3:6" x14ac:dyDescent="0.35">
      <c r="C20">
        <v>12</v>
      </c>
      <c r="D20" s="8" t="str">
        <f>HYPERLINK("#'Table 12'!A1", "And for each of the following skills, where would you say you learned them the most?: Time management")</f>
        <v>And for each of the following skills, where would you say you learned them the most?: Time management</v>
      </c>
      <c r="E20" s="21" t="str">
        <f>HYPERLINK("#'Full Results'!A101", "101")</f>
        <v>101</v>
      </c>
      <c r="F20" t="s">
        <v>76</v>
      </c>
    </row>
    <row r="21" spans="3:6" x14ac:dyDescent="0.35">
      <c r="C21">
        <v>13</v>
      </c>
      <c r="D21" s="8" t="str">
        <f>HYPERLINK("#'Table 13'!A1", "And for each of the following skills, where would you say you learned them the most?: Data analysis (e.g. spreadsheets, statistical calculations)")</f>
        <v>And for each of the following skills, where would you say you learned them the most?: Data analysis (e.g. spreadsheets, statistical calculations)</v>
      </c>
      <c r="E21" s="21" t="str">
        <f>HYPERLINK("#'Full Results'!A111", "111")</f>
        <v>111</v>
      </c>
      <c r="F21" t="s">
        <v>76</v>
      </c>
    </row>
    <row r="22" spans="3:6" x14ac:dyDescent="0.35">
      <c r="C22">
        <v>14</v>
      </c>
      <c r="D22" s="8" t="str">
        <f>HYPERLINK("#'Table 14'!A1", "And for each of the following skills, where would you say you learned them the most?: Written communication")</f>
        <v>And for each of the following skills, where would you say you learned them the most?: Written communication</v>
      </c>
      <c r="E22" s="21" t="str">
        <f>HYPERLINK("#'Full Results'!A121", "121")</f>
        <v>121</v>
      </c>
      <c r="F22" t="s">
        <v>76</v>
      </c>
    </row>
    <row r="23" spans="3:6" x14ac:dyDescent="0.35">
      <c r="C23">
        <v>15</v>
      </c>
      <c r="D23" s="8" t="str">
        <f>HYPERLINK("#'Table 15'!A1", "And for each of the following skills, where would you say you learned them the most?: Verbal communication")</f>
        <v>And for each of the following skills, where would you say you learned them the most?: Verbal communication</v>
      </c>
      <c r="E23" s="21" t="str">
        <f>HYPERLINK("#'Full Results'!A131", "131")</f>
        <v>131</v>
      </c>
      <c r="F23" t="s">
        <v>76</v>
      </c>
    </row>
    <row r="24" spans="3:6" x14ac:dyDescent="0.35">
      <c r="C24">
        <v>16</v>
      </c>
      <c r="D24" s="8" t="str">
        <f>HYPERLINK("#'Table 16'!A1", "And for each of the following skills, where would you say you learned them the most?: Logic and problem solving")</f>
        <v>And for each of the following skills, where would you say you learned them the most?: Logic and problem solving</v>
      </c>
      <c r="E24" s="21" t="str">
        <f>HYPERLINK("#'Full Results'!A141", "141")</f>
        <v>141</v>
      </c>
      <c r="F24" t="s">
        <v>76</v>
      </c>
    </row>
    <row r="25" spans="3:6" x14ac:dyDescent="0.35">
      <c r="C25">
        <v>17</v>
      </c>
      <c r="D25" s="8" t="str">
        <f>HYPERLINK("#'Table 17'!A1", "And for each of the following skills, where would you say you learned them the most?: Teamwork")</f>
        <v>And for each of the following skills, where would you say you learned them the most?: Teamwork</v>
      </c>
      <c r="E25" s="21" t="str">
        <f>HYPERLINK("#'Full Results'!A151", "151")</f>
        <v>151</v>
      </c>
      <c r="F25" t="s">
        <v>76</v>
      </c>
    </row>
    <row r="26" spans="3:6" x14ac:dyDescent="0.35">
      <c r="C26">
        <v>18</v>
      </c>
      <c r="D26" s="8" t="str">
        <f>HYPERLINK("#'Table 18'!A1", "And for each of the following skills, where would you say you learned them the most?: Budgeting")</f>
        <v>And for each of the following skills, where would you say you learned them the most?: Budgeting</v>
      </c>
      <c r="E26" s="21" t="str">
        <f>HYPERLINK("#'Full Results'!A161", "161")</f>
        <v>161</v>
      </c>
      <c r="F26" t="s">
        <v>76</v>
      </c>
    </row>
    <row r="27" spans="3:6" x14ac:dyDescent="0.35">
      <c r="C27">
        <v>19</v>
      </c>
      <c r="D27" s="8" t="str">
        <f>HYPERLINK("#'Table 19'!A1", "And for each of the following skills, where would you say you learned them the most?: Basic arithmetic")</f>
        <v>And for each of the following skills, where would you say you learned them the most?: Basic arithmetic</v>
      </c>
      <c r="E27" s="21" t="str">
        <f>HYPERLINK("#'Full Results'!A171", "171")</f>
        <v>171</v>
      </c>
      <c r="F27" t="s">
        <v>76</v>
      </c>
    </row>
    <row r="28" spans="3:6" x14ac:dyDescent="0.35">
      <c r="C28">
        <v>20</v>
      </c>
      <c r="D28" s="8" t="str">
        <f>HYPERLINK("#'Table 20'!A1", "Which of the following maths skills, if any, would you expect students to be taught in school? Select all that apply")</f>
        <v>Which of the following maths skills, if any, would you expect students to be taught in school? Select all that apply</v>
      </c>
      <c r="E28" s="21" t="str">
        <f>HYPERLINK("#'Full Results'!A181", "181")</f>
        <v>181</v>
      </c>
      <c r="F28" t="s">
        <v>76</v>
      </c>
    </row>
    <row r="29" spans="3:6" x14ac:dyDescent="0.35">
      <c r="C29">
        <v>21</v>
      </c>
      <c r="D29" s="8" t="str">
        <f>HYPERLINK("#'Table 21'!A1", "Grid Summary: How important would you say the following are to people’s careers?")</f>
        <v>Grid Summary: How important would you say the following are to people’s careers?</v>
      </c>
      <c r="E29" s="7"/>
      <c r="F29" t="s">
        <v>76</v>
      </c>
    </row>
    <row r="30" spans="3:6" x14ac:dyDescent="0.35">
      <c r="C30">
        <v>22</v>
      </c>
      <c r="D30" s="8" t="str">
        <f>HYPERLINK("#'Table 22'!A1", "How important would you say the following are to people’s careers?: Getting a good grade in Maths GCSE")</f>
        <v>How important would you say the following are to people’s careers?: Getting a good grade in Maths GCSE</v>
      </c>
      <c r="E30" s="21" t="str">
        <f>HYPERLINK("#'Full Results'!A205", "205")</f>
        <v>205</v>
      </c>
      <c r="F30" t="s">
        <v>76</v>
      </c>
    </row>
    <row r="31" spans="3:6" x14ac:dyDescent="0.35">
      <c r="C31">
        <v>23</v>
      </c>
      <c r="D31" s="8" t="str">
        <f>HYPERLINK("#'Table 23'!A1", "How important would you say the following are to people’s careers?: Getting a good grade in Maths A Level")</f>
        <v>How important would you say the following are to people’s careers?: Getting a good grade in Maths A Level</v>
      </c>
      <c r="E31" s="21" t="str">
        <f>HYPERLINK("#'Full Results'!A215", "215")</f>
        <v>215</v>
      </c>
      <c r="F31" t="s">
        <v>76</v>
      </c>
    </row>
    <row r="32" spans="3:6" x14ac:dyDescent="0.35">
      <c r="C32">
        <v>24</v>
      </c>
      <c r="D32" s="8" t="str">
        <f>HYPERLINK("#'Table 24'!A1", "How important would you say the following are to people’s careers?: Knowing how to code")</f>
        <v>How important would you say the following are to people’s careers?: Knowing how to code</v>
      </c>
      <c r="E32" s="21" t="str">
        <f>HYPERLINK("#'Full Results'!A225", "225")</f>
        <v>225</v>
      </c>
      <c r="F32" t="s">
        <v>76</v>
      </c>
    </row>
    <row r="33" spans="3:6" x14ac:dyDescent="0.35">
      <c r="C33">
        <v>25</v>
      </c>
      <c r="D33" s="8" t="str">
        <f>HYPERLINK("#'Table 25'!A1", "How important would you say the following are to people’s careers?: Being good at writing in general")</f>
        <v>How important would you say the following are to people’s careers?: Being good at writing in general</v>
      </c>
      <c r="E33" s="21" t="str">
        <f>HYPERLINK("#'Full Results'!A235", "235")</f>
        <v>235</v>
      </c>
      <c r="F33" t="s">
        <v>76</v>
      </c>
    </row>
    <row r="34" spans="3:6" x14ac:dyDescent="0.35">
      <c r="C34">
        <v>26</v>
      </c>
      <c r="D34" s="8" t="str">
        <f>HYPERLINK("#'Table 26'!A1", "How important would you say the following are to people’s careers?: Being good at maths in general")</f>
        <v>How important would you say the following are to people’s careers?: Being good at maths in general</v>
      </c>
      <c r="E34" s="21" t="str">
        <f>HYPERLINK("#'Full Results'!A245", "245")</f>
        <v>245</v>
      </c>
      <c r="F34" t="s">
        <v>76</v>
      </c>
    </row>
    <row r="35" spans="3:6" x14ac:dyDescent="0.35">
      <c r="C35">
        <v>27</v>
      </c>
      <c r="D35" s="8" t="str">
        <f>HYPERLINK("#'Table 27'!A1", "Grid Summary: To what extent do you agree or disagree with the following statements?")</f>
        <v>Grid Summary: To what extent do you agree or disagree with the following statements?</v>
      </c>
      <c r="E35" s="7"/>
      <c r="F35" t="s">
        <v>76</v>
      </c>
    </row>
    <row r="36" spans="3:6" x14ac:dyDescent="0.35">
      <c r="C36">
        <v>28</v>
      </c>
      <c r="D36" s="8" t="str">
        <f>HYPERLINK("#'Table 28'!A1", "To what extent do you agree or disagree with the following statements?: Maths is an important skill in my current role")</f>
        <v>To what extent do you agree or disagree with the following statements?: Maths is an important skill in my current role</v>
      </c>
      <c r="E36" s="21" t="str">
        <f>HYPERLINK("#'Full Results'!A255", "255")</f>
        <v>255</v>
      </c>
      <c r="F36" t="s">
        <v>76</v>
      </c>
    </row>
    <row r="37" spans="3:6" x14ac:dyDescent="0.35">
      <c r="C37">
        <v>29</v>
      </c>
      <c r="D37" s="8" t="str">
        <f>HYPERLINK("#'Table 29'!A1", "To what extent do you agree or disagree with the following statements?: Maths is an important skill in my personal life")</f>
        <v>To what extent do you agree or disagree with the following statements?: Maths is an important skill in my personal life</v>
      </c>
      <c r="E37" s="21" t="str">
        <f>HYPERLINK("#'Full Results'!A267", "267")</f>
        <v>267</v>
      </c>
      <c r="F37" t="s">
        <v>76</v>
      </c>
    </row>
    <row r="38" spans="3:6" x14ac:dyDescent="0.35">
      <c r="C38">
        <v>30</v>
      </c>
      <c r="D38" s="8" t="str">
        <f>HYPERLINK("#'Table 30'!A1", "To what extent do you agree or disagree with the following statements?: I am good at maths")</f>
        <v>To what extent do you agree or disagree with the following statements?: I am good at maths</v>
      </c>
      <c r="E38" s="21" t="str">
        <f>HYPERLINK("#'Full Results'!A279", "279")</f>
        <v>279</v>
      </c>
      <c r="F38" t="s">
        <v>76</v>
      </c>
    </row>
    <row r="39" spans="3:6" x14ac:dyDescent="0.35">
      <c r="C39">
        <v>31</v>
      </c>
      <c r="D39" s="8" t="str">
        <f>HYPERLINK("#'Table 31'!A1", "To what extent do you agree or disagree with the following statements?: Maths in school should teach more real-life skills, such as budgeting and taxes")</f>
        <v>To what extent do you agree or disagree with the following statements?: Maths in school should teach more real-life skills, such as budgeting and taxes</v>
      </c>
      <c r="E39" s="21" t="str">
        <f>HYPERLINK("#'Full Results'!A291", "291")</f>
        <v>291</v>
      </c>
      <c r="F39" t="s">
        <v>76</v>
      </c>
    </row>
    <row r="40" spans="3:6" x14ac:dyDescent="0.35">
      <c r="C40">
        <v>32</v>
      </c>
      <c r="D40" s="8" t="str">
        <f>HYPERLINK("#'Table 32'!A1", "To what extent do you agree or disagree with the following statements?: Maths education is important in teaching broader skills like critical thinking, team work, and creativity")</f>
        <v>To what extent do you agree or disagree with the following statements?: Maths education is important in teaching broader skills like critical thinking, team work, and creativity</v>
      </c>
      <c r="E40" s="21" t="str">
        <f>HYPERLINK("#'Full Results'!A303", "303")</f>
        <v>303</v>
      </c>
      <c r="F40" t="s">
        <v>76</v>
      </c>
    </row>
    <row r="41" spans="3:6" x14ac:dyDescent="0.35">
      <c r="C41">
        <v>33</v>
      </c>
      <c r="D41" s="8" t="str">
        <f>HYPERLINK("#'Table 33'!A1", "To what extent do you agree or disagree with the following statements?: Maths in school should focus on higher end learning to allow adults to be ready for life in a more technological society")</f>
        <v>To what extent do you agree or disagree with the following statements?: Maths in school should focus on higher end learning to allow adults to be ready for life in a more technological society</v>
      </c>
      <c r="E41" s="21" t="str">
        <f>HYPERLINK("#'Full Results'!A315", "315")</f>
        <v>315</v>
      </c>
      <c r="F41" t="s">
        <v>76</v>
      </c>
    </row>
    <row r="42" spans="3:6" x14ac:dyDescent="0.35">
      <c r="C42">
        <v>34</v>
      </c>
      <c r="D42" s="8" t="str">
        <f>HYPERLINK("#'Table 34'!A1", "Grid Summary: Which of the following comes closest to your view?")</f>
        <v>Grid Summary: Which of the following comes closest to your view?</v>
      </c>
      <c r="E42" s="7"/>
      <c r="F42" t="s">
        <v>76</v>
      </c>
    </row>
    <row r="43" spans="3:6" x14ac:dyDescent="0.35">
      <c r="C43">
        <v>35</v>
      </c>
      <c r="D43" s="8" t="str">
        <f>HYPERLINK("#'Table 35'!A1", "Which of the following comes closest to your view?: I loved learning maths in school|I hated learning maths in school")</f>
        <v>Which of the following comes closest to your view?: I loved learning maths in school|I hated learning maths in school</v>
      </c>
      <c r="E43" s="21" t="str">
        <f>HYPERLINK("#'Full Results'!A327", "327")</f>
        <v>327</v>
      </c>
      <c r="F43" t="s">
        <v>76</v>
      </c>
    </row>
    <row r="44" spans="3:6" x14ac:dyDescent="0.35">
      <c r="C44">
        <v>36</v>
      </c>
      <c r="D44" s="8" t="str">
        <f>HYPERLINK("#'Table 36'!A1", "Which of the following comes closest to your view?: Maths is the most important skill to learn in school|Maths is the least important skill to learn in school")</f>
        <v>Which of the following comes closest to your view?: Maths is the most important skill to learn in school|Maths is the least important skill to learn in school</v>
      </c>
      <c r="E44" s="21" t="str">
        <f>HYPERLINK("#'Full Results'!A335", "335")</f>
        <v>335</v>
      </c>
      <c r="F44" t="s">
        <v>76</v>
      </c>
    </row>
    <row r="45" spans="3:6" x14ac:dyDescent="0.35">
      <c r="C45">
        <v>37</v>
      </c>
      <c r="D45" s="8" t="str">
        <f>HYPERLINK("#'Table 37'!A1", "Which of the following comes closest to your view?: Ensuring individuals have the right maths skills lies entirely with an employer|Ensuring individuals have the right maths skills lies entirely with the education system")</f>
        <v>Which of the following comes closest to your view?: Ensuring individuals have the right maths skills lies entirely with an employer|Ensuring individuals have the right maths skills lies entirely with the education system</v>
      </c>
      <c r="E45" s="21" t="str">
        <f>HYPERLINK("#'Full Results'!A343", "343")</f>
        <v>343</v>
      </c>
      <c r="F45" t="s">
        <v>76</v>
      </c>
    </row>
    <row r="46" spans="3:6" x14ac:dyDescent="0.35">
      <c r="C46">
        <v>38</v>
      </c>
      <c r="D46" s="8" t="str">
        <f>HYPERLINK("#'Table 38'!A1", "Grid Summary: Thinking about the mathematical skills or abilities needed in your job, how often do you  use each of the following skills, if at all? If you are not currently working, please answer for your most recent role")</f>
        <v>Grid Summary: Thinking about the mathematical skills or abilities needed in your job, how often do you  use each of the following skills, if at all? If you are not currently working, please answer for your most recent role</v>
      </c>
      <c r="E46" s="7"/>
      <c r="F46" t="s">
        <v>76</v>
      </c>
    </row>
    <row r="47" spans="3:6" x14ac:dyDescent="0.35">
      <c r="C47">
        <v>39</v>
      </c>
      <c r="D47" s="8" t="str">
        <f>HYPERLINK("#'Table 39'!A1", "Thinking about the mathematical skills or abilities needed in your job, how often do you  use each of the following skills, if at all? If you are not currently working, please answer for your most recent role: Adding, subtracting, multiplying, di...")</f>
        <v>Thinking about the mathematical skills or abilities needed in your job, how often do you  use each of the following skills, if at all? If you are not currently working, please answer for your most recent role: Adding, subtracting, multiplying, di...</v>
      </c>
      <c r="E47" s="21" t="str">
        <f>HYPERLINK("#'Full Results'!A351", "351")</f>
        <v>351</v>
      </c>
      <c r="F47" t="s">
        <v>76</v>
      </c>
    </row>
    <row r="48" spans="3:6" x14ac:dyDescent="0.35">
      <c r="C48">
        <v>40</v>
      </c>
      <c r="D48" s="8" t="str">
        <f>HYPERLINK("#'Table 40'!A1", "Thinking about the mathematical skills or abilities needed in your job, how often do you  use each of the following skills, if at all? If you are not currently working, please answer for your most recent role: Reading, understanding, and applying...")</f>
        <v>Thinking about the mathematical skills or abilities needed in your job, how often do you  use each of the following skills, if at all? If you are not currently working, please answer for your most recent role: Reading, understanding, and applying...</v>
      </c>
      <c r="E48" s="21" t="str">
        <f>HYPERLINK("#'Full Results'!A360", "360")</f>
        <v>360</v>
      </c>
      <c r="F48" t="s">
        <v>76</v>
      </c>
    </row>
    <row r="49" spans="3:6" x14ac:dyDescent="0.35">
      <c r="C49">
        <v>41</v>
      </c>
      <c r="D49" s="8" t="str">
        <f>HYPERLINK("#'Table 41'!A1", "Thinking about the mathematical skills or abilities needed in your job, how often do you  use each of the following skills, if at all? If you are not currently working, please answer for your most recent role: Comparing and approximating values")</f>
        <v>Thinking about the mathematical skills or abilities needed in your job, how often do you  use each of the following skills, if at all? If you are not currently working, please answer for your most recent role: Comparing and approximating values</v>
      </c>
      <c r="E49" s="21" t="str">
        <f>HYPERLINK("#'Full Results'!A369", "369")</f>
        <v>369</v>
      </c>
      <c r="F49" t="s">
        <v>76</v>
      </c>
    </row>
    <row r="50" spans="3:6" x14ac:dyDescent="0.35">
      <c r="C50">
        <v>42</v>
      </c>
      <c r="D50" s="8" t="str">
        <f>HYPERLINK("#'Table 42'!A1", "Thinking about the mathematical skills or abilities needed in your job, how often do you  use each of the following skills, if at all? If you are not currently working, please answer for your most recent role: Understanding shapes, volumes, and s...")</f>
        <v>Thinking about the mathematical skills or abilities needed in your job, how often do you  use each of the following skills, if at all? If you are not currently working, please answer for your most recent role: Understanding shapes, volumes, and s...</v>
      </c>
      <c r="E50" s="21" t="str">
        <f>HYPERLINK("#'Full Results'!A378", "378")</f>
        <v>378</v>
      </c>
      <c r="F50" t="s">
        <v>76</v>
      </c>
    </row>
    <row r="51" spans="3:6" x14ac:dyDescent="0.35">
      <c r="C51">
        <v>43</v>
      </c>
      <c r="D51" s="8" t="str">
        <f>HYPERLINK("#'Table 43'!A1", "Thinking about the mathematical skills or abilities needed in your job, how often do you  use each of the following skills, if at all? If you are not currently working, please answer for your most recent role: Using and manipulating algebraic exp...")</f>
        <v>Thinking about the mathematical skills or abilities needed in your job, how often do you  use each of the following skills, if at all? If you are not currently working, please answer for your most recent role: Using and manipulating algebraic exp...</v>
      </c>
      <c r="E51" s="21" t="str">
        <f>HYPERLINK("#'Full Results'!A387", "387")</f>
        <v>387</v>
      </c>
      <c r="F51" t="s">
        <v>76</v>
      </c>
    </row>
    <row r="52" spans="3:6" x14ac:dyDescent="0.35">
      <c r="C52">
        <v>44</v>
      </c>
      <c r="D52" s="8" t="str">
        <f>HYPERLINK("#'Table 44'!A1", "Thinking about the mathematical skills or abilities needed in your job, how often do you  use each of the following skills, if at all? If you are not currently working, please answer for your most recent role: Assessing likelihood, randomness, pr...")</f>
        <v>Thinking about the mathematical skills or abilities needed in your job, how often do you  use each of the following skills, if at all? If you are not currently working, please answer for your most recent role: Assessing likelihood, randomness, pr...</v>
      </c>
      <c r="E52" s="21" t="str">
        <f>HYPERLINK("#'Full Results'!A396", "396")</f>
        <v>396</v>
      </c>
      <c r="F52" t="s">
        <v>76</v>
      </c>
    </row>
    <row r="53" spans="3:6" x14ac:dyDescent="0.35">
      <c r="C53">
        <v>45</v>
      </c>
      <c r="D53" s="8" t="str">
        <f>HYPERLINK("#'Table 45'!A1", "Thinking about the mathematical skills or abilities needed in your job, how often do you  use each of the following skills, if at all? If you are not currently working, please answer for your most recent role: Breaking down problems, finding patt...")</f>
        <v>Thinking about the mathematical skills or abilities needed in your job, how often do you  use each of the following skills, if at all? If you are not currently working, please answer for your most recent role: Breaking down problems, finding patt...</v>
      </c>
      <c r="E53" s="21" t="str">
        <f>HYPERLINK("#'Full Results'!A405", "405")</f>
        <v>405</v>
      </c>
      <c r="F53" t="s">
        <v>76</v>
      </c>
    </row>
    <row r="54" spans="3:6" x14ac:dyDescent="0.35">
      <c r="C54">
        <v>46</v>
      </c>
      <c r="D54" s="8" t="str">
        <f>HYPERLINK("#'Table 46'!A1", "Grid Summary: Thinking about the mathematical skills or abilities needed in your job, how often do you  use each of the following skills, if at all? If you are not currently working, please answer for your most recent role")</f>
        <v>Grid Summary: Thinking about the mathematical skills or abilities needed in your job, how often do you  use each of the following skills, if at all? If you are not currently working, please answer for your most recent role</v>
      </c>
      <c r="E54" s="7"/>
      <c r="F54" t="s">
        <v>76</v>
      </c>
    </row>
    <row r="55" spans="3:6" x14ac:dyDescent="0.35">
      <c r="C55">
        <v>47</v>
      </c>
      <c r="D55" s="8" t="str">
        <f>HYPERLINK("#'Table 47'!A1", "Thinking about the mathematical skills or abilities needed in your job, how often do you  use each of the following skills, if at all? If you are not currently working, please answer for your most recent role: Budgeting, taxes, percentages, inter...")</f>
        <v>Thinking about the mathematical skills or abilities needed in your job, how often do you  use each of the following skills, if at all? If you are not currently working, please answer for your most recent role: Budgeting, taxes, percentages, inter...</v>
      </c>
      <c r="E55" s="21" t="str">
        <f>HYPERLINK("#'Full Results'!A414", "414")</f>
        <v>414</v>
      </c>
      <c r="F55" t="s">
        <v>76</v>
      </c>
    </row>
    <row r="56" spans="3:6" x14ac:dyDescent="0.35">
      <c r="C56">
        <v>48</v>
      </c>
      <c r="D56" s="8" t="str">
        <f>HYPERLINK("#'Table 48'!A1", "Thinking about the mathematical skills or abilities needed in your job, how often do you  use each of the following skills, if at all? If you are not currently working, please answer for your most recent role: Writing or adapting computer code to...")</f>
        <v>Thinking about the mathematical skills or abilities needed in your job, how often do you  use each of the following skills, if at all? If you are not currently working, please answer for your most recent role: Writing or adapting computer code to...</v>
      </c>
      <c r="E56" s="21" t="str">
        <f>HYPERLINK("#'Full Results'!A423", "423")</f>
        <v>423</v>
      </c>
      <c r="F56" t="s">
        <v>76</v>
      </c>
    </row>
    <row r="57" spans="3:6" x14ac:dyDescent="0.35">
      <c r="C57">
        <v>49</v>
      </c>
      <c r="D57" s="8" t="str">
        <f>HYPERLINK("#'Table 49'!A1", "Thinking about the mathematical skills or abilities needed in your job, how often do you  use each of the following skills, if at all? If you are not currently working, please answer for your most recent role: Understanding advanced mathematical ...")</f>
        <v>Thinking about the mathematical skills or abilities needed in your job, how often do you  use each of the following skills, if at all? If you are not currently working, please answer for your most recent role: Understanding advanced mathematical ...</v>
      </c>
      <c r="E57" s="21" t="str">
        <f>HYPERLINK("#'Full Results'!A432", "432")</f>
        <v>432</v>
      </c>
      <c r="F57" t="s">
        <v>76</v>
      </c>
    </row>
    <row r="58" spans="3:6" x14ac:dyDescent="0.35">
      <c r="C58">
        <v>50</v>
      </c>
      <c r="D58" s="8" t="str">
        <f>HYPERLINK("#'Table 50'!A1", "Thinking about the mathematical skills or abilities needed in your job, how often do you  use each of the following skills, if at all? If you are not currently working, please answer for your most recent role: Using mathematical models for simula...")</f>
        <v>Thinking about the mathematical skills or abilities needed in your job, how often do you  use each of the following skills, if at all? If you are not currently working, please answer for your most recent role: Using mathematical models for simula...</v>
      </c>
      <c r="E58" s="21" t="str">
        <f>HYPERLINK("#'Full Results'!A441", "441")</f>
        <v>441</v>
      </c>
      <c r="F58" t="s">
        <v>76</v>
      </c>
    </row>
    <row r="59" spans="3:6" x14ac:dyDescent="0.35">
      <c r="C59">
        <v>51</v>
      </c>
      <c r="D59" s="8" t="str">
        <f>HYPERLINK("#'Table 51'!A1", "Thinking about the mathematical skills or abilities needed in your job, how often do you  use each of the following skills, if at all? If you are not currently working, please answer for your most recent role: Utilising and integrating Large Lang...")</f>
        <v>Thinking about the mathematical skills or abilities needed in your job, how often do you  use each of the following skills, if at all? If you are not currently working, please answer for your most recent role: Utilising and integrating Large Lang...</v>
      </c>
      <c r="E59" s="21" t="str">
        <f>HYPERLINK("#'Full Results'!A450", "450")</f>
        <v>450</v>
      </c>
      <c r="F59" t="s">
        <v>76</v>
      </c>
    </row>
    <row r="60" spans="3:6" x14ac:dyDescent="0.35">
      <c r="C60">
        <v>52</v>
      </c>
      <c r="D60" s="8" t="str">
        <f>HYPERLINK("#'Table 52'!A1", "Grid Summary: And thinking about those same mathematical skills or abilities, where would you say you mostly learned them?")</f>
        <v>Grid Summary: And thinking about those same mathematical skills or abilities, where would you say you mostly learned them?</v>
      </c>
      <c r="E60" s="7"/>
      <c r="F60" t="s">
        <v>76</v>
      </c>
    </row>
    <row r="61" spans="3:6" x14ac:dyDescent="0.35">
      <c r="C61">
        <v>53</v>
      </c>
      <c r="D61" s="8" t="str">
        <f>HYPERLINK("#'Table 53'!A1", "And thinking about those same mathematical skills or abilities, where would you say you mostly learned them?: Adding, subtracting, multiplying, dividing, using fractions, decimals, percentages, and ratios")</f>
        <v>And thinking about those same mathematical skills or abilities, where would you say you mostly learned them?: Adding, subtracting, multiplying, dividing, using fractions, decimals, percentages, and ratios</v>
      </c>
      <c r="E61" s="21" t="str">
        <f>HYPERLINK("#'Full Results'!A459", "459")</f>
        <v>459</v>
      </c>
      <c r="F61" t="s">
        <v>76</v>
      </c>
    </row>
    <row r="62" spans="3:6" x14ac:dyDescent="0.35">
      <c r="C62">
        <v>54</v>
      </c>
      <c r="D62" s="8" t="str">
        <f>HYPERLINK("#'Table 54'!A1", "And thinking about those same mathematical skills or abilities, where would you say you mostly learned them?: Reading, understanding, and applying diagrams, graphs, tables, spreadsheets, and statistics")</f>
        <v>And thinking about those same mathematical skills or abilities, where would you say you mostly learned them?: Reading, understanding, and applying diagrams, graphs, tables, spreadsheets, and statistics</v>
      </c>
      <c r="E62" s="21" t="str">
        <f>HYPERLINK("#'Full Results'!A469", "469")</f>
        <v>469</v>
      </c>
      <c r="F62" t="s">
        <v>76</v>
      </c>
    </row>
    <row r="63" spans="3:6" x14ac:dyDescent="0.35">
      <c r="C63">
        <v>55</v>
      </c>
      <c r="D63" s="8" t="str">
        <f>HYPERLINK("#'Table 55'!A1", "And thinking about those same mathematical skills or abilities, where would you say you mostly learned them?: Comparing and approximating values")</f>
        <v>And thinking about those same mathematical skills or abilities, where would you say you mostly learned them?: Comparing and approximating values</v>
      </c>
      <c r="E63" s="21" t="str">
        <f>HYPERLINK("#'Full Results'!A479", "479")</f>
        <v>479</v>
      </c>
      <c r="F63" t="s">
        <v>76</v>
      </c>
    </row>
    <row r="64" spans="3:6" x14ac:dyDescent="0.35">
      <c r="C64">
        <v>56</v>
      </c>
      <c r="D64" s="8" t="str">
        <f>HYPERLINK("#'Table 56'!A1", "And thinking about those same mathematical skills or abilities, where would you say you mostly learned them?: Understanding shapes, volumes, and spatial relationships")</f>
        <v>And thinking about those same mathematical skills or abilities, where would you say you mostly learned them?: Understanding shapes, volumes, and spatial relationships</v>
      </c>
      <c r="E64" s="21" t="str">
        <f>HYPERLINK("#'Full Results'!A489", "489")</f>
        <v>489</v>
      </c>
      <c r="F64" t="s">
        <v>76</v>
      </c>
    </row>
    <row r="65" spans="3:6" x14ac:dyDescent="0.35">
      <c r="C65">
        <v>57</v>
      </c>
      <c r="D65" s="8" t="str">
        <f>HYPERLINK("#'Table 57'!A1", "And thinking about those same mathematical skills or abilities, where would you say you mostly learned them?: Using and manipulating algebraic expressions to solve problems")</f>
        <v>And thinking about those same mathematical skills or abilities, where would you say you mostly learned them?: Using and manipulating algebraic expressions to solve problems</v>
      </c>
      <c r="E65" s="21" t="str">
        <f>HYPERLINK("#'Full Results'!A499", "499")</f>
        <v>499</v>
      </c>
      <c r="F65" t="s">
        <v>76</v>
      </c>
    </row>
    <row r="66" spans="3:6" x14ac:dyDescent="0.35">
      <c r="C66">
        <v>58</v>
      </c>
      <c r="D66" s="8" t="str">
        <f>HYPERLINK("#'Table 58'!A1", "And thinking about those same mathematical skills or abilities, where would you say you mostly learned them?: Assessing likelihood, randomness, predictions, causation, and uncertainty")</f>
        <v>And thinking about those same mathematical skills or abilities, where would you say you mostly learned them?: Assessing likelihood, randomness, predictions, causation, and uncertainty</v>
      </c>
      <c r="E66" s="21" t="str">
        <f>HYPERLINK("#'Full Results'!A509", "509")</f>
        <v>509</v>
      </c>
      <c r="F66" t="s">
        <v>76</v>
      </c>
    </row>
    <row r="67" spans="3:6" x14ac:dyDescent="0.35">
      <c r="C67">
        <v>59</v>
      </c>
      <c r="D67" s="8" t="str">
        <f>HYPERLINK("#'Table 59'!A1", "And thinking about those same mathematical skills or abilities, where would you say you mostly learned them?: Breaking down problems, finding patterns, critical thinking, and strategic planning")</f>
        <v>And thinking about those same mathematical skills or abilities, where would you say you mostly learned them?: Breaking down problems, finding patterns, critical thinking, and strategic planning</v>
      </c>
      <c r="E67" s="21" t="str">
        <f>HYPERLINK("#'Full Results'!A519", "519")</f>
        <v>519</v>
      </c>
      <c r="F67" t="s">
        <v>76</v>
      </c>
    </row>
    <row r="68" spans="3:6" x14ac:dyDescent="0.35">
      <c r="C68">
        <v>60</v>
      </c>
      <c r="D68" s="8" t="str">
        <f>HYPERLINK("#'Table 60'!A1", "Grid Summary: And thinking about those same mathematical skills or abilities, where would you say you mostly learned them?")</f>
        <v>Grid Summary: And thinking about those same mathematical skills or abilities, where would you say you mostly learned them?</v>
      </c>
      <c r="E68" s="7"/>
      <c r="F68" t="s">
        <v>76</v>
      </c>
    </row>
    <row r="69" spans="3:6" x14ac:dyDescent="0.35">
      <c r="C69">
        <v>61</v>
      </c>
      <c r="D69" s="8" t="str">
        <f>HYPERLINK("#'Table 61'!A1", "And thinking about those same mathematical skills or abilities, where would you say you mostly learned them?: Budgeting, taxes, percentages, interest rates")</f>
        <v>And thinking about those same mathematical skills or abilities, where would you say you mostly learned them?: Budgeting, taxes, percentages, interest rates</v>
      </c>
      <c r="E69" s="21" t="str">
        <f>HYPERLINK("#'Full Results'!A529", "529")</f>
        <v>529</v>
      </c>
      <c r="F69" t="s">
        <v>76</v>
      </c>
    </row>
    <row r="70" spans="3:6" x14ac:dyDescent="0.35">
      <c r="C70">
        <v>62</v>
      </c>
      <c r="D70" s="8" t="str">
        <f>HYPERLINK("#'Table 62'!A1", "And thinking about those same mathematical skills or abilities, where would you say you mostly learned them?: Writing or adapting computer code to solve maths-related problems")</f>
        <v>And thinking about those same mathematical skills or abilities, where would you say you mostly learned them?: Writing or adapting computer code to solve maths-related problems</v>
      </c>
      <c r="E70" s="21" t="str">
        <f>HYPERLINK("#'Full Results'!A539", "539")</f>
        <v>539</v>
      </c>
      <c r="F70" t="s">
        <v>76</v>
      </c>
    </row>
    <row r="71" spans="3:6" x14ac:dyDescent="0.35">
      <c r="C71">
        <v>63</v>
      </c>
      <c r="D71" s="8" t="str">
        <f>HYPERLINK("#'Table 63'!A1", "And thinking about those same mathematical skills or abilities, where would you say you mostly learned them?: Understanding advanced mathematical concepts such as calculus, matrix operations, and optimisation")</f>
        <v>And thinking about those same mathematical skills or abilities, where would you say you mostly learned them?: Understanding advanced mathematical concepts such as calculus, matrix operations, and optimisation</v>
      </c>
      <c r="E71" s="21" t="str">
        <f>HYPERLINK("#'Full Results'!A549", "549")</f>
        <v>549</v>
      </c>
      <c r="F71" t="s">
        <v>76</v>
      </c>
    </row>
    <row r="72" spans="3:6" x14ac:dyDescent="0.35">
      <c r="C72">
        <v>64</v>
      </c>
      <c r="D72" s="8" t="str">
        <f>HYPERLINK("#'Table 64'!A1", "And thinking about those same mathematical skills or abilities, where would you say you mostly learned them?: Using mathematical models for simulations, forecasting, or decision-making")</f>
        <v>And thinking about those same mathematical skills or abilities, where would you say you mostly learned them?: Using mathematical models for simulations, forecasting, or decision-making</v>
      </c>
      <c r="E72" s="21" t="str">
        <f>HYPERLINK("#'Full Results'!A559", "559")</f>
        <v>559</v>
      </c>
      <c r="F72" t="s">
        <v>76</v>
      </c>
    </row>
    <row r="73" spans="3:6" x14ac:dyDescent="0.35">
      <c r="C73">
        <v>65</v>
      </c>
      <c r="D73" s="8" t="str">
        <f>HYPERLINK("#'Table 65'!A1", "And thinking about those same mathematical skills or abilities, where would you say you mostly learned them?: Utilising and integrating Large Language Models or other AI tools into processes or service offerings")</f>
        <v>And thinking about those same mathematical skills or abilities, where would you say you mostly learned them?: Utilising and integrating Large Language Models or other AI tools into processes or service offerings</v>
      </c>
      <c r="E73" s="21" t="str">
        <f>HYPERLINK("#'Full Results'!A569", "569")</f>
        <v>569</v>
      </c>
      <c r="F73" t="s">
        <v>76</v>
      </c>
    </row>
    <row r="74" spans="3:6" x14ac:dyDescent="0.35">
      <c r="C74">
        <v>66</v>
      </c>
      <c r="D74" s="8" t="str">
        <f>HYPERLINK("#'Table 66'!A1", " In your view, how would you say your mathematical skills compare to the general public?")</f>
        <v xml:space="preserve"> In your view, how would you say your mathematical skills compare to the general public?</v>
      </c>
      <c r="E74" s="21" t="str">
        <f>HYPERLINK("#'Full Results'!A579", "579")</f>
        <v>579</v>
      </c>
      <c r="F74" t="s">
        <v>76</v>
      </c>
    </row>
    <row r="75" spans="3:6" x14ac:dyDescent="0.35">
      <c r="C75">
        <v>67</v>
      </c>
      <c r="D75" s="8" t="str">
        <f>HYPERLINK("#'Table 67'!A1", "Grid Summary: Thinking about the mathematical skills or abilities needed to be successful in your current role, how important are each of the following?")</f>
        <v>Grid Summary: Thinking about the mathematical skills or abilities needed to be successful in your current role, how important are each of the following?</v>
      </c>
      <c r="E75" s="7"/>
      <c r="F75" t="s">
        <v>76</v>
      </c>
    </row>
    <row r="76" spans="3:6" x14ac:dyDescent="0.35">
      <c r="C76">
        <v>68</v>
      </c>
      <c r="D76" s="8" t="str">
        <f>HYPERLINK("#'Table 68'!A1", "Thinking about the mathematical skills or abilities needed to be successful in your current role, how important are each of the following?: Adding, subtracting, multiplying, dividing, using fractions, decimals, percentages, and ratios")</f>
        <v>Thinking about the mathematical skills or abilities needed to be successful in your current role, how important are each of the following?: Adding, subtracting, multiplying, dividing, using fractions, decimals, percentages, and ratios</v>
      </c>
      <c r="E76" s="21" t="str">
        <f>HYPERLINK("#'Full Results'!A588", "588")</f>
        <v>588</v>
      </c>
      <c r="F76" t="s">
        <v>76</v>
      </c>
    </row>
    <row r="77" spans="3:6" x14ac:dyDescent="0.35">
      <c r="C77">
        <v>69</v>
      </c>
      <c r="D77" s="8" t="str">
        <f>HYPERLINK("#'Table 69'!A1", "Thinking about the mathematical skills or abilities needed to be successful in your current role, how important are each of the following?: Reading, understanding, and applying diagrams, graphs, tables, spreadsheets, and statistics")</f>
        <v>Thinking about the mathematical skills or abilities needed to be successful in your current role, how important are each of the following?: Reading, understanding, and applying diagrams, graphs, tables, spreadsheets, and statistics</v>
      </c>
      <c r="E77" s="21" t="str">
        <f>HYPERLINK("#'Full Results'!A598", "598")</f>
        <v>598</v>
      </c>
      <c r="F77" t="s">
        <v>76</v>
      </c>
    </row>
    <row r="78" spans="3:6" x14ac:dyDescent="0.35">
      <c r="C78">
        <v>70</v>
      </c>
      <c r="D78" s="8" t="str">
        <f>HYPERLINK("#'Table 70'!A1", "Thinking about the mathematical skills or abilities needed to be successful in your current role, how important are each of the following?: Comparing and approximating values")</f>
        <v>Thinking about the mathematical skills or abilities needed to be successful in your current role, how important are each of the following?: Comparing and approximating values</v>
      </c>
      <c r="E78" s="21" t="str">
        <f>HYPERLINK("#'Full Results'!A608", "608")</f>
        <v>608</v>
      </c>
      <c r="F78" t="s">
        <v>76</v>
      </c>
    </row>
    <row r="79" spans="3:6" x14ac:dyDescent="0.35">
      <c r="C79">
        <v>71</v>
      </c>
      <c r="D79" s="8" t="str">
        <f>HYPERLINK("#'Table 71'!A1", "Thinking about the mathematical skills or abilities needed to be successful in your current role, how important are each of the following?: Understanding shapes, volumes, and spatial relationships")</f>
        <v>Thinking about the mathematical skills or abilities needed to be successful in your current role, how important are each of the following?: Understanding shapes, volumes, and spatial relationships</v>
      </c>
      <c r="E79" s="21" t="str">
        <f>HYPERLINK("#'Full Results'!A618", "618")</f>
        <v>618</v>
      </c>
      <c r="F79" t="s">
        <v>76</v>
      </c>
    </row>
    <row r="80" spans="3:6" x14ac:dyDescent="0.35">
      <c r="C80">
        <v>72</v>
      </c>
      <c r="D80" s="8" t="str">
        <f>HYPERLINK("#'Table 72'!A1", "Thinking about the mathematical skills or abilities needed to be successful in your current role, how important are each of the following?: Using and manipulating algebraic expressions to solve problems")</f>
        <v>Thinking about the mathematical skills or abilities needed to be successful in your current role, how important are each of the following?: Using and manipulating algebraic expressions to solve problems</v>
      </c>
      <c r="E80" s="21" t="str">
        <f>HYPERLINK("#'Full Results'!A628", "628")</f>
        <v>628</v>
      </c>
      <c r="F80" t="s">
        <v>76</v>
      </c>
    </row>
    <row r="81" spans="3:6" x14ac:dyDescent="0.35">
      <c r="C81">
        <v>73</v>
      </c>
      <c r="D81" s="8" t="str">
        <f>HYPERLINK("#'Table 73'!A1", "Thinking about the mathematical skills or abilities needed to be successful in your current role, how important are each of the following?: Assessing likelihood, randomness, predictions, causation, and uncertainty")</f>
        <v>Thinking about the mathematical skills or abilities needed to be successful in your current role, how important are each of the following?: Assessing likelihood, randomness, predictions, causation, and uncertainty</v>
      </c>
      <c r="E81" s="21" t="str">
        <f>HYPERLINK("#'Full Results'!A638", "638")</f>
        <v>638</v>
      </c>
      <c r="F81" t="s">
        <v>76</v>
      </c>
    </row>
    <row r="82" spans="3:6" x14ac:dyDescent="0.35">
      <c r="C82">
        <v>74</v>
      </c>
      <c r="D82" s="8" t="str">
        <f>HYPERLINK("#'Table 74'!A1", "Thinking about the mathematical skills or abilities needed to be successful in your current role, how important are each of the following?: Breaking down problems, finding patterns, critical thinking, and strategic planning")</f>
        <v>Thinking about the mathematical skills or abilities needed to be successful in your current role, how important are each of the following?: Breaking down problems, finding patterns, critical thinking, and strategic planning</v>
      </c>
      <c r="E82" s="21" t="str">
        <f>HYPERLINK("#'Full Results'!A648", "648")</f>
        <v>648</v>
      </c>
      <c r="F82" t="s">
        <v>76</v>
      </c>
    </row>
    <row r="83" spans="3:6" x14ac:dyDescent="0.35">
      <c r="C83">
        <v>75</v>
      </c>
      <c r="D83" s="8" t="str">
        <f>HYPERLINK("#'Table 75'!A1", "Grid Summary: Thinking about the mathematical skills or abilities needed to be successful in your current role, how important are each of the following?")</f>
        <v>Grid Summary: Thinking about the mathematical skills or abilities needed to be successful in your current role, how important are each of the following?</v>
      </c>
      <c r="E83" s="7"/>
      <c r="F83" t="s">
        <v>76</v>
      </c>
    </row>
    <row r="84" spans="3:6" x14ac:dyDescent="0.35">
      <c r="C84">
        <v>76</v>
      </c>
      <c r="D84" s="8" t="str">
        <f>HYPERLINK("#'Table 76'!A1", "Thinking about the mathematical skills or abilities needed to be successful in your current role, how important are each of the following?: Budgeting, taxes, percentages, interest rates")</f>
        <v>Thinking about the mathematical skills or abilities needed to be successful in your current role, how important are each of the following?: Budgeting, taxes, percentages, interest rates</v>
      </c>
      <c r="E84" s="21" t="str">
        <f>HYPERLINK("#'Full Results'!A658", "658")</f>
        <v>658</v>
      </c>
      <c r="F84" t="s">
        <v>76</v>
      </c>
    </row>
    <row r="85" spans="3:6" x14ac:dyDescent="0.35">
      <c r="C85">
        <v>77</v>
      </c>
      <c r="D85" s="8" t="str">
        <f>HYPERLINK("#'Table 77'!A1", "Thinking about the mathematical skills or abilities needed to be successful in your current role, how important are each of the following?: Writing or adapting computer code to solve maths-related problems")</f>
        <v>Thinking about the mathematical skills or abilities needed to be successful in your current role, how important are each of the following?: Writing or adapting computer code to solve maths-related problems</v>
      </c>
      <c r="E85" s="21" t="str">
        <f>HYPERLINK("#'Full Results'!A668", "668")</f>
        <v>668</v>
      </c>
      <c r="F85" t="s">
        <v>76</v>
      </c>
    </row>
    <row r="86" spans="3:6" x14ac:dyDescent="0.35">
      <c r="C86">
        <v>78</v>
      </c>
      <c r="D86" s="8" t="str">
        <f>HYPERLINK("#'Table 78'!A1", "Thinking about the mathematical skills or abilities needed to be successful in your current role, how important are each of the following?: Analysing spreadsheets and basic statistics")</f>
        <v>Thinking about the mathematical skills or abilities needed to be successful in your current role, how important are each of the following?: Analysing spreadsheets and basic statistics</v>
      </c>
      <c r="E86" s="21" t="str">
        <f>HYPERLINK("#'Full Results'!A678", "678")</f>
        <v>678</v>
      </c>
      <c r="F86" t="s">
        <v>76</v>
      </c>
    </row>
    <row r="87" spans="3:6" x14ac:dyDescent="0.35">
      <c r="C87">
        <v>79</v>
      </c>
      <c r="D87" s="8" t="str">
        <f>HYPERLINK("#'Table 79'!A1", "Thinking about the mathematical skills or abilities needed to be successful in your current role, how important are each of the following?: Understanding advanced mathematical concepts such as calculus, matrix operations, and optimisation")</f>
        <v>Thinking about the mathematical skills or abilities needed to be successful in your current role, how important are each of the following?: Understanding advanced mathematical concepts such as calculus, matrix operations, and optimisation</v>
      </c>
      <c r="E87" s="21" t="str">
        <f>HYPERLINK("#'Full Results'!A688", "688")</f>
        <v>688</v>
      </c>
      <c r="F87" t="s">
        <v>76</v>
      </c>
    </row>
    <row r="88" spans="3:6" x14ac:dyDescent="0.35">
      <c r="C88">
        <v>80</v>
      </c>
      <c r="D88" s="8" t="str">
        <f>HYPERLINK("#'Table 80'!A1", "Thinking about the mathematical skills or abilities needed to be successful in your current role, how important are each of the following?: Using mathematical models for simulations, forecasting, or decision-making")</f>
        <v>Thinking about the mathematical skills or abilities needed to be successful in your current role, how important are each of the following?: Using mathematical models for simulations, forecasting, or decision-making</v>
      </c>
      <c r="E88" s="21" t="str">
        <f>HYPERLINK("#'Full Results'!A698", "698")</f>
        <v>698</v>
      </c>
      <c r="F88" t="s">
        <v>76</v>
      </c>
    </row>
    <row r="89" spans="3:6" x14ac:dyDescent="0.35">
      <c r="C89">
        <v>81</v>
      </c>
      <c r="D89" s="8" t="str">
        <f>HYPERLINK("#'Table 81'!A1", "Thinking about the mathematical skills or abilities needed to be successful in your current role, how important are each of the following?: Utilising and integrating Large Language Models or other AI tools into processes or service offerings")</f>
        <v>Thinking about the mathematical skills or abilities needed to be successful in your current role, how important are each of the following?: Utilising and integrating Large Language Models or other AI tools into processes or service offerings</v>
      </c>
      <c r="E89" s="21" t="str">
        <f>HYPERLINK("#'Full Results'!A708", "708")</f>
        <v>708</v>
      </c>
      <c r="F89" t="s">
        <v>76</v>
      </c>
    </row>
    <row r="90" spans="3:6" x14ac:dyDescent="0.35">
      <c r="C90">
        <v>82</v>
      </c>
      <c r="D90" s="8" t="str">
        <f>HYPERLINK("#'Table 82'!A1", "Grid Summary: And when thinking about when you were first hired, please indicate how necessary you think each of the following skills were to getting the role.")</f>
        <v>Grid Summary: And when thinking about when you were first hired, please indicate how necessary you think each of the following skills were to getting the role.</v>
      </c>
      <c r="E90" s="7"/>
      <c r="F90" t="s">
        <v>76</v>
      </c>
    </row>
    <row r="91" spans="3:6" x14ac:dyDescent="0.35">
      <c r="C91">
        <v>83</v>
      </c>
      <c r="D91" s="8" t="str">
        <f>HYPERLINK("#'Table 83'!A1", "And when thinking about when you were first hired, please indicate how necessary you think each of the following skills were to getting the role.: Adding, subtracting, multiplying, dividing, using fractions, decimals, percentages, and ratios")</f>
        <v>And when thinking about when you were first hired, please indicate how necessary you think each of the following skills were to getting the role.: Adding, subtracting, multiplying, dividing, using fractions, decimals, percentages, and ratios</v>
      </c>
      <c r="E91" s="21" t="str">
        <f>HYPERLINK("#'Full Results'!A718", "718")</f>
        <v>718</v>
      </c>
      <c r="F91" t="s">
        <v>76</v>
      </c>
    </row>
    <row r="92" spans="3:6" x14ac:dyDescent="0.35">
      <c r="C92">
        <v>84</v>
      </c>
      <c r="D92" s="8" t="str">
        <f>HYPERLINK("#'Table 84'!A1", "And when thinking about when you were first hired, please indicate how necessary you think each of the following skills were to getting the role.: Reading, understanding, and applying diagrams, graphs, tables, spreadsheets, and statistics")</f>
        <v>And when thinking about when you were first hired, please indicate how necessary you think each of the following skills were to getting the role.: Reading, understanding, and applying diagrams, graphs, tables, spreadsheets, and statistics</v>
      </c>
      <c r="E92" s="21" t="str">
        <f>HYPERLINK("#'Full Results'!A724", "724")</f>
        <v>724</v>
      </c>
      <c r="F92" t="s">
        <v>76</v>
      </c>
    </row>
    <row r="93" spans="3:6" x14ac:dyDescent="0.35">
      <c r="C93">
        <v>85</v>
      </c>
      <c r="D93" s="8" t="str">
        <f>HYPERLINK("#'Table 85'!A1", "And when thinking about when you were first hired, please indicate how necessary you think each of the following skills were to getting the role.: Comparing and approximating values")</f>
        <v>And when thinking about when you were first hired, please indicate how necessary you think each of the following skills were to getting the role.: Comparing and approximating values</v>
      </c>
      <c r="E93" s="21" t="str">
        <f>HYPERLINK("#'Full Results'!A730", "730")</f>
        <v>730</v>
      </c>
      <c r="F93" t="s">
        <v>76</v>
      </c>
    </row>
    <row r="94" spans="3:6" x14ac:dyDescent="0.35">
      <c r="C94">
        <v>86</v>
      </c>
      <c r="D94" s="8" t="str">
        <f>HYPERLINK("#'Table 86'!A1", "And when thinking about when you were first hired, please indicate how necessary you think each of the following skills were to getting the role.: Understanding shapes, volumes, and spatial relationships")</f>
        <v>And when thinking about when you were first hired, please indicate how necessary you think each of the following skills were to getting the role.: Understanding shapes, volumes, and spatial relationships</v>
      </c>
      <c r="E94" s="21" t="str">
        <f>HYPERLINK("#'Full Results'!A736", "736")</f>
        <v>736</v>
      </c>
      <c r="F94" t="s">
        <v>76</v>
      </c>
    </row>
    <row r="95" spans="3:6" x14ac:dyDescent="0.35">
      <c r="C95">
        <v>87</v>
      </c>
      <c r="D95" s="8" t="str">
        <f>HYPERLINK("#'Table 87'!A1", "And when thinking about when you were first hired, please indicate how necessary you think each of the following skills were to getting the role.: Using and manipulating algebraic expressions to solve problems")</f>
        <v>And when thinking about when you were first hired, please indicate how necessary you think each of the following skills were to getting the role.: Using and manipulating algebraic expressions to solve problems</v>
      </c>
      <c r="E95" s="21" t="str">
        <f>HYPERLINK("#'Full Results'!A742", "742")</f>
        <v>742</v>
      </c>
      <c r="F95" t="s">
        <v>76</v>
      </c>
    </row>
    <row r="96" spans="3:6" x14ac:dyDescent="0.35">
      <c r="C96">
        <v>88</v>
      </c>
      <c r="D96" s="8" t="str">
        <f>HYPERLINK("#'Table 88'!A1", "And when thinking about when you were first hired, please indicate how necessary you think each of the following skills were to getting the role.: Assessing likelihood, randomness, predictions, causation, and uncertainty")</f>
        <v>And when thinking about when you were first hired, please indicate how necessary you think each of the following skills were to getting the role.: Assessing likelihood, randomness, predictions, causation, and uncertainty</v>
      </c>
      <c r="E96" s="21" t="str">
        <f>HYPERLINK("#'Full Results'!A748", "748")</f>
        <v>748</v>
      </c>
      <c r="F96" t="s">
        <v>76</v>
      </c>
    </row>
    <row r="97" spans="3:6" x14ac:dyDescent="0.35">
      <c r="C97">
        <v>89</v>
      </c>
      <c r="D97" s="8" t="str">
        <f>HYPERLINK("#'Table 89'!A1", "And when thinking about when you were first hired, please indicate how necessary you think each of the following skills were to getting the role.: Breaking down problems, finding patterns, critical thinking, and strategic planning")</f>
        <v>And when thinking about when you were first hired, please indicate how necessary you think each of the following skills were to getting the role.: Breaking down problems, finding patterns, critical thinking, and strategic planning</v>
      </c>
      <c r="E97" s="21" t="str">
        <f>HYPERLINK("#'Full Results'!A754", "754")</f>
        <v>754</v>
      </c>
      <c r="F97" t="s">
        <v>76</v>
      </c>
    </row>
    <row r="98" spans="3:6" x14ac:dyDescent="0.35">
      <c r="C98">
        <v>90</v>
      </c>
      <c r="D98" s="8" t="str">
        <f>HYPERLINK("#'Table 90'!A1", "Grid Summary: And when thinking about when you were first hired, please indicate how necessary you think each of the following skills were to getting the role.")</f>
        <v>Grid Summary: And when thinking about when you were first hired, please indicate how necessary you think each of the following skills were to getting the role.</v>
      </c>
      <c r="E98" s="7"/>
      <c r="F98" t="s">
        <v>76</v>
      </c>
    </row>
    <row r="99" spans="3:6" x14ac:dyDescent="0.35">
      <c r="C99">
        <v>91</v>
      </c>
      <c r="D99" s="8" t="str">
        <f>HYPERLINK("#'Table 91'!A1", "And when thinking about when you were first hired, please indicate how necessary you think each of the following skills were to getting the role.: Writing or adapting code to solve maths-related problems")</f>
        <v>And when thinking about when you were first hired, please indicate how necessary you think each of the following skills were to getting the role.: Writing or adapting code to solve maths-related problems</v>
      </c>
      <c r="E99" s="21" t="str">
        <f>HYPERLINK("#'Full Results'!A760", "760")</f>
        <v>760</v>
      </c>
      <c r="F99" t="s">
        <v>76</v>
      </c>
    </row>
    <row r="100" spans="3:6" x14ac:dyDescent="0.35">
      <c r="C100">
        <v>92</v>
      </c>
      <c r="D100" s="8" t="str">
        <f>HYPERLINK("#'Table 92'!A1", "And when thinking about when you were first hired, please indicate how necessary you think each of the following skills were to getting the role.: Assessing likelihood, randomness, predictions, causation, and uncertainty")</f>
        <v>And when thinking about when you were first hired, please indicate how necessary you think each of the following skills were to getting the role.: Assessing likelihood, randomness, predictions, causation, and uncertainty</v>
      </c>
      <c r="E100" s="21" t="str">
        <f>HYPERLINK("#'Full Results'!A766", "766")</f>
        <v>766</v>
      </c>
      <c r="F100" t="s">
        <v>76</v>
      </c>
    </row>
    <row r="101" spans="3:6" x14ac:dyDescent="0.35">
      <c r="C101">
        <v>93</v>
      </c>
      <c r="D101" s="8" t="str">
        <f>HYPERLINK("#'Table 93'!A1", "And when thinking about when you were first hired, please indicate how necessary you think each of the following skills were to getting the role.: Comparing and approximating values")</f>
        <v>And when thinking about when you were first hired, please indicate how necessary you think each of the following skills were to getting the role.: Comparing and approximating values</v>
      </c>
      <c r="E101" s="21" t="str">
        <f>HYPERLINK("#'Full Results'!A772", "772")</f>
        <v>772</v>
      </c>
      <c r="F101" t="s">
        <v>76</v>
      </c>
    </row>
    <row r="102" spans="3:6" x14ac:dyDescent="0.35">
      <c r="C102">
        <v>94</v>
      </c>
      <c r="D102" s="8" t="str">
        <f>HYPERLINK("#'Table 94'!A1", "And when thinking about when you were first hired, please indicate how necessary you think each of the following skills were to getting the role.: Utilising and integrating Large Language Models or other AI tools into processes or service offerings")</f>
        <v>And when thinking about when you were first hired, please indicate how necessary you think each of the following skills were to getting the role.: Utilising and integrating Large Language Models or other AI tools into processes or service offerings</v>
      </c>
      <c r="E102" s="21" t="str">
        <f>HYPERLINK("#'Full Results'!A778", "778")</f>
        <v>778</v>
      </c>
      <c r="F102" t="s">
        <v>76</v>
      </c>
    </row>
    <row r="103" spans="3:6" x14ac:dyDescent="0.35">
      <c r="C103">
        <v>95</v>
      </c>
      <c r="D103" s="8" t="str">
        <f>HYPERLINK("#'Table 95'!A1", "And when thinking about when you were first hired, please indicate how necessary you think each of the following skills were to getting the role.: Understanding advanced mathematical concepts such as calculus, matrix operations, and optimisation")</f>
        <v>And when thinking about when you were first hired, please indicate how necessary you think each of the following skills were to getting the role.: Understanding advanced mathematical concepts such as calculus, matrix operations, and optimisation</v>
      </c>
      <c r="E103" s="21" t="str">
        <f>HYPERLINK("#'Full Results'!A784", "784")</f>
        <v>784</v>
      </c>
      <c r="F103" t="s">
        <v>76</v>
      </c>
    </row>
    <row r="104" spans="3:6" x14ac:dyDescent="0.35">
      <c r="C104">
        <v>96</v>
      </c>
      <c r="D104" s="8" t="str">
        <f>HYPERLINK("#'Table 96'!A1", "And when thinking about when you were first hired, please indicate how necessary you think each of the following skills were to getting the role.: Using mathematical models for simulations, forecasting, or decision-making")</f>
        <v>And when thinking about when you were first hired, please indicate how necessary you think each of the following skills were to getting the role.: Using mathematical models for simulations, forecasting, or decision-making</v>
      </c>
      <c r="E104" s="21" t="str">
        <f>HYPERLINK("#'Full Results'!A790", "790")</f>
        <v>790</v>
      </c>
      <c r="F104" t="s">
        <v>76</v>
      </c>
    </row>
    <row r="105" spans="3:6" x14ac:dyDescent="0.35">
      <c r="C105">
        <v>97</v>
      </c>
      <c r="D105" s="8" t="str">
        <f>HYPERLINK("#'Table 97'!A1", " Thinking about the role you’re currently in, to what extent did you have all of the mathematical skills and abilities required by the role when you first started? If you are not working, please think about your most recent role")</f>
        <v xml:space="preserve"> Thinking about the role you’re currently in, to what extent did you have all of the mathematical skills and abilities required by the role when you first started? If you are not working, please think about your most recent role</v>
      </c>
      <c r="E105" s="21" t="str">
        <f>HYPERLINK("#'Full Results'!A796", "796")</f>
        <v>796</v>
      </c>
      <c r="F105" t="s">
        <v>76</v>
      </c>
    </row>
    <row r="106" spans="3:6" x14ac:dyDescent="0.35">
      <c r="C106">
        <v>98</v>
      </c>
      <c r="D106" s="8" t="str">
        <f>HYPERLINK("#'Table 98'!A1", "You said you didn’t have all the maths skills and abilities required when you first started in your current role. How did you address this, if at all? Please select all that apply")</f>
        <v>You said you didn’t have all the maths skills and abilities required when you first started in your current role. How did you address this, if at all? Please select all that apply</v>
      </c>
      <c r="E106" s="21" t="str">
        <f>HYPERLINK("#'Full Results'!A805", "805")</f>
        <v>805</v>
      </c>
      <c r="F106" t="s">
        <v>264</v>
      </c>
    </row>
    <row r="107" spans="3:6" x14ac:dyDescent="0.35">
      <c r="C107">
        <v>99</v>
      </c>
      <c r="D107" s="8" t="str">
        <f>HYPERLINK("#'Table 99'!A1", " In your view, how has the importance of maths as a skill that your child needs to learn changed in the last 2 years, if at all?")</f>
        <v xml:space="preserve"> In your view, how has the importance of maths as a skill that your child needs to learn changed in the last 2 years, if at all?</v>
      </c>
      <c r="E107" s="21" t="str">
        <f>HYPERLINK("#'Full Results'!A815", "815")</f>
        <v>815</v>
      </c>
      <c r="F107" t="s">
        <v>76</v>
      </c>
    </row>
    <row r="108" spans="3:6" x14ac:dyDescent="0.35">
      <c r="C108">
        <v>100</v>
      </c>
      <c r="D108" s="8" t="str">
        <f>HYPERLINK("#'Table 100'!A1", " Which of the following comes closest to your view?")</f>
        <v xml:space="preserve"> Which of the following comes closest to your view?</v>
      </c>
      <c r="E108" s="21" t="str">
        <f>HYPERLINK("#'Full Results'!A824", "824")</f>
        <v>824</v>
      </c>
      <c r="F108" t="s">
        <v>76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S805"/>
  <sheetViews>
    <sheetView showGridLines="0" workbookViewId="0">
      <pane xSplit="2" ySplit="8" topLeftCell="C9" activePane="bottomRight" state="frozen"/>
      <selection pane="topRight"/>
      <selection pane="bottomLeft"/>
      <selection pane="bottomRight" activeCell="B300" sqref="B300"/>
    </sheetView>
  </sheetViews>
  <sheetFormatPr defaultColWidth="10.90625" defaultRowHeight="14.5" x14ac:dyDescent="0.35"/>
  <cols>
    <col min="2" max="2" width="20.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29" t="s">
        <v>275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13"/>
      <c r="C5" s="13"/>
      <c r="D5" s="32" t="s">
        <v>49</v>
      </c>
      <c r="E5" s="32"/>
      <c r="F5" s="13"/>
      <c r="G5" s="32" t="s">
        <v>50</v>
      </c>
      <c r="H5" s="32"/>
      <c r="I5" s="32"/>
      <c r="J5" s="32"/>
      <c r="K5" s="32"/>
      <c r="L5" s="13"/>
      <c r="M5" s="32" t="s">
        <v>51</v>
      </c>
      <c r="N5" s="32"/>
      <c r="O5" s="32"/>
      <c r="P5" s="32"/>
      <c r="Q5" s="13"/>
      <c r="R5" s="32" t="s">
        <v>52</v>
      </c>
      <c r="S5" s="32"/>
      <c r="T5" s="32"/>
      <c r="U5" s="32"/>
      <c r="V5" s="32"/>
      <c r="W5" s="32"/>
      <c r="X5" s="32"/>
      <c r="Y5" s="32"/>
      <c r="Z5" s="32"/>
      <c r="AA5" s="13"/>
      <c r="AB5" s="32" t="s">
        <v>53</v>
      </c>
      <c r="AC5" s="32"/>
      <c r="AD5" s="32"/>
      <c r="AE5" s="32"/>
      <c r="AF5" s="32"/>
      <c r="AG5" s="13"/>
      <c r="AH5" s="32" t="s">
        <v>54</v>
      </c>
      <c r="AI5" s="32"/>
      <c r="AJ5" s="13"/>
      <c r="AK5" s="32" t="s">
        <v>55</v>
      </c>
      <c r="AL5" s="32"/>
      <c r="AM5" s="13"/>
      <c r="AN5" s="32" t="s">
        <v>56</v>
      </c>
      <c r="AO5" s="32"/>
      <c r="AP5" s="13"/>
      <c r="AQ5" s="32" t="s">
        <v>57</v>
      </c>
      <c r="AR5" s="32"/>
      <c r="AS5" s="32"/>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2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2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11" spans="2:45" x14ac:dyDescent="0.35">
      <c r="B11" s="6" t="s">
        <v>77</v>
      </c>
    </row>
    <row r="12" spans="2:45" x14ac:dyDescent="0.35">
      <c r="B12" s="24" t="s">
        <v>76</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row>
    <row r="13" spans="2:45" x14ac:dyDescent="0.35">
      <c r="B13" t="s">
        <v>66</v>
      </c>
      <c r="C13" s="14">
        <v>0.634423661359383</v>
      </c>
      <c r="D13" s="14">
        <v>0.58673618958473905</v>
      </c>
      <c r="E13" s="14">
        <v>0.68382690225842802</v>
      </c>
      <c r="F13" s="14"/>
      <c r="G13" s="14">
        <v>0.598923920060074</v>
      </c>
      <c r="H13" s="14">
        <v>0.70286471831418296</v>
      </c>
      <c r="I13" s="14">
        <v>0.66635381945643002</v>
      </c>
      <c r="J13" s="14">
        <v>0.61825240812332904</v>
      </c>
      <c r="K13" s="14">
        <v>0.56767144606172804</v>
      </c>
      <c r="L13" s="14"/>
      <c r="M13" s="14">
        <v>0.67849635178197398</v>
      </c>
      <c r="N13" s="14">
        <v>0.61778805831474404</v>
      </c>
      <c r="O13" s="14">
        <v>0.67531489923432997</v>
      </c>
      <c r="P13" s="14">
        <v>0.56496282412927201</v>
      </c>
      <c r="Q13" s="14"/>
      <c r="R13" s="14">
        <v>0.68239406003259495</v>
      </c>
      <c r="S13" s="14">
        <v>0.64528416493421303</v>
      </c>
      <c r="T13" s="14">
        <v>0.60636034900160996</v>
      </c>
      <c r="U13" s="14">
        <v>0.64906601773001504</v>
      </c>
      <c r="V13" s="14">
        <v>0.59956241594413695</v>
      </c>
      <c r="W13" s="14">
        <v>0.596450814474906</v>
      </c>
      <c r="X13" s="14">
        <v>0.626510603934473</v>
      </c>
      <c r="Y13" s="14">
        <v>0.70503460115375305</v>
      </c>
      <c r="Z13" s="14">
        <v>0.60355493832391205</v>
      </c>
      <c r="AA13" s="14"/>
      <c r="AB13" s="14">
        <v>0.53906808817836105</v>
      </c>
      <c r="AC13" s="14">
        <v>0.61878949397944305</v>
      </c>
      <c r="AD13" s="14">
        <v>0.69583764990737595</v>
      </c>
      <c r="AE13" s="14">
        <v>0.70584535968284801</v>
      </c>
      <c r="AF13" s="14">
        <v>0.81527235354816097</v>
      </c>
      <c r="AG13" s="14"/>
      <c r="AH13" s="14">
        <v>0.67642560172403998</v>
      </c>
      <c r="AI13" s="14">
        <v>0.62335550742507495</v>
      </c>
      <c r="AJ13" s="14"/>
      <c r="AK13" s="14">
        <v>0.66584253174831598</v>
      </c>
      <c r="AL13" s="14">
        <v>0.62537773377749395</v>
      </c>
      <c r="AM13" s="14"/>
      <c r="AN13" s="14">
        <v>0.65499222499684595</v>
      </c>
      <c r="AO13" s="14">
        <v>0.61313978490884602</v>
      </c>
      <c r="AP13" s="14"/>
      <c r="AQ13" s="14">
        <v>0.65067538865945296</v>
      </c>
      <c r="AR13" s="14">
        <v>0.62964969188014497</v>
      </c>
      <c r="AS13" s="14">
        <v>0.64382559723375599</v>
      </c>
    </row>
    <row r="14" spans="2:45" x14ac:dyDescent="0.35">
      <c r="B14" t="s">
        <v>67</v>
      </c>
      <c r="C14" s="14">
        <v>0.30310556779959802</v>
      </c>
      <c r="D14" s="14">
        <v>0.33664433491927298</v>
      </c>
      <c r="E14" s="14">
        <v>0.26786644567672901</v>
      </c>
      <c r="F14" s="14"/>
      <c r="G14" s="14">
        <v>0.34098987118392499</v>
      </c>
      <c r="H14" s="14">
        <v>0.24428193582632601</v>
      </c>
      <c r="I14" s="14">
        <v>0.28228502349729101</v>
      </c>
      <c r="J14" s="14">
        <v>0.30787766245651699</v>
      </c>
      <c r="K14" s="14">
        <v>0.35595980144212003</v>
      </c>
      <c r="L14" s="14"/>
      <c r="M14" s="14">
        <v>0.282127978611175</v>
      </c>
      <c r="N14" s="14">
        <v>0.32843411896924601</v>
      </c>
      <c r="O14" s="14">
        <v>0.27130987370390203</v>
      </c>
      <c r="P14" s="14">
        <v>0.33115542838628498</v>
      </c>
      <c r="Q14" s="14"/>
      <c r="R14" s="14">
        <v>0.27328169193936203</v>
      </c>
      <c r="S14" s="14">
        <v>0.28396711543852698</v>
      </c>
      <c r="T14" s="14">
        <v>0.35938538622425598</v>
      </c>
      <c r="U14" s="14">
        <v>0.27559294516674698</v>
      </c>
      <c r="V14" s="14">
        <v>0.32323452347160297</v>
      </c>
      <c r="W14" s="14">
        <v>0.33944831682075499</v>
      </c>
      <c r="X14" s="14">
        <v>0.30288669535172702</v>
      </c>
      <c r="Y14" s="14">
        <v>0.258552000362053</v>
      </c>
      <c r="Z14" s="14">
        <v>0.31871162017948002</v>
      </c>
      <c r="AA14" s="14"/>
      <c r="AB14" s="14">
        <v>0.35516538841909101</v>
      </c>
      <c r="AC14" s="14">
        <v>0.32468945963949197</v>
      </c>
      <c r="AD14" s="14">
        <v>0.245582853778025</v>
      </c>
      <c r="AE14" s="14">
        <v>0.27697311437995398</v>
      </c>
      <c r="AF14" s="14">
        <v>0.18472764645183901</v>
      </c>
      <c r="AG14" s="14"/>
      <c r="AH14" s="14">
        <v>0.27655169902740301</v>
      </c>
      <c r="AI14" s="14">
        <v>0.31236598349876799</v>
      </c>
      <c r="AJ14" s="14"/>
      <c r="AK14" s="14">
        <v>0.28182226040179098</v>
      </c>
      <c r="AL14" s="14">
        <v>0.31666971268529598</v>
      </c>
      <c r="AM14" s="14"/>
      <c r="AN14" s="14">
        <v>0.29418799621751501</v>
      </c>
      <c r="AO14" s="14">
        <v>0.31539535676892699</v>
      </c>
      <c r="AP14" s="14"/>
      <c r="AQ14" s="14">
        <v>0.30229981687690899</v>
      </c>
      <c r="AR14" s="14">
        <v>0.31329176543160497</v>
      </c>
      <c r="AS14" s="14">
        <v>0.26625459780107502</v>
      </c>
    </row>
    <row r="15" spans="2:45" x14ac:dyDescent="0.35">
      <c r="B15" t="s">
        <v>68</v>
      </c>
      <c r="C15" s="14">
        <v>4.2855769637623699E-2</v>
      </c>
      <c r="D15" s="14">
        <v>5.7436140018056199E-2</v>
      </c>
      <c r="E15" s="14">
        <v>2.82171387503612E-2</v>
      </c>
      <c r="F15" s="14"/>
      <c r="G15" s="14">
        <v>5.3750707590127497E-2</v>
      </c>
      <c r="H15" s="14">
        <v>3.1841202290961303E-2</v>
      </c>
      <c r="I15" s="14">
        <v>3.32068896507699E-2</v>
      </c>
      <c r="J15" s="14">
        <v>5.0934690338922901E-2</v>
      </c>
      <c r="K15" s="14">
        <v>4.7050198178206097E-2</v>
      </c>
      <c r="L15" s="14"/>
      <c r="M15" s="14">
        <v>2.9620252665782498E-2</v>
      </c>
      <c r="N15" s="14">
        <v>4.8813637481041297E-2</v>
      </c>
      <c r="O15" s="14">
        <v>4.8933694873866999E-2</v>
      </c>
      <c r="P15" s="14">
        <v>4.4665944046755099E-2</v>
      </c>
      <c r="Q15" s="14"/>
      <c r="R15" s="14">
        <v>3.9489415874041998E-2</v>
      </c>
      <c r="S15" s="14">
        <v>4.8572555936124098E-2</v>
      </c>
      <c r="T15" s="14">
        <v>2.42977851582637E-2</v>
      </c>
      <c r="U15" s="14">
        <v>4.9451085956262401E-2</v>
      </c>
      <c r="V15" s="14">
        <v>5.4989121066069603E-2</v>
      </c>
      <c r="W15" s="14">
        <v>2.2966416364217701E-2</v>
      </c>
      <c r="X15" s="14">
        <v>5.8802929324407102E-2</v>
      </c>
      <c r="Y15" s="14">
        <v>2.87890470404502E-2</v>
      </c>
      <c r="Z15" s="14">
        <v>4.8779479919148501E-2</v>
      </c>
      <c r="AA15" s="14"/>
      <c r="AB15" s="14">
        <v>7.1314615671381698E-2</v>
      </c>
      <c r="AC15" s="14">
        <v>3.7782952791037501E-2</v>
      </c>
      <c r="AD15" s="14">
        <v>3.9639774411408001E-2</v>
      </c>
      <c r="AE15" s="14">
        <v>1.53499863370674E-2</v>
      </c>
      <c r="AF15" s="14">
        <v>0</v>
      </c>
      <c r="AG15" s="14"/>
      <c r="AH15" s="14">
        <v>4.1459990990585199E-2</v>
      </c>
      <c r="AI15" s="14">
        <v>4.2780816446981701E-2</v>
      </c>
      <c r="AJ15" s="14"/>
      <c r="AK15" s="14">
        <v>4.4108784729819397E-2</v>
      </c>
      <c r="AL15" s="14">
        <v>3.8918582071831201E-2</v>
      </c>
      <c r="AM15" s="14"/>
      <c r="AN15" s="14">
        <v>3.85015790920505E-2</v>
      </c>
      <c r="AO15" s="14">
        <v>4.6287279068487099E-2</v>
      </c>
      <c r="AP15" s="14"/>
      <c r="AQ15" s="14">
        <v>3.2024361577093902E-2</v>
      </c>
      <c r="AR15" s="14">
        <v>4.5844391757047E-2</v>
      </c>
      <c r="AS15" s="14">
        <v>4.9595683616149397E-2</v>
      </c>
    </row>
    <row r="16" spans="2:45" x14ac:dyDescent="0.35">
      <c r="B16" t="s">
        <v>69</v>
      </c>
      <c r="C16" s="14">
        <v>9.1561678895354503E-3</v>
      </c>
      <c r="D16" s="14">
        <v>7.79878390934843E-3</v>
      </c>
      <c r="E16" s="14">
        <v>1.05448608518732E-2</v>
      </c>
      <c r="F16" s="14"/>
      <c r="G16" s="14">
        <v>0</v>
      </c>
      <c r="H16" s="14">
        <v>8.4029704692410497E-3</v>
      </c>
      <c r="I16" s="14">
        <v>6.3596510221513702E-3</v>
      </c>
      <c r="J16" s="14">
        <v>1.4114734675354901E-2</v>
      </c>
      <c r="K16" s="14">
        <v>1.6871245685181401E-2</v>
      </c>
      <c r="L16" s="14"/>
      <c r="M16" s="14">
        <v>8.3378317606255508E-3</v>
      </c>
      <c r="N16" s="14">
        <v>3.2835686885718E-3</v>
      </c>
      <c r="O16" s="14">
        <v>0</v>
      </c>
      <c r="P16" s="14">
        <v>2.4377225391176399E-2</v>
      </c>
      <c r="Q16" s="14"/>
      <c r="R16" s="14">
        <v>0</v>
      </c>
      <c r="S16" s="14">
        <v>1.07072468084514E-2</v>
      </c>
      <c r="T16" s="14">
        <v>0</v>
      </c>
      <c r="U16" s="14">
        <v>8.3674487297212396E-3</v>
      </c>
      <c r="V16" s="14">
        <v>1.8279419280604999E-2</v>
      </c>
      <c r="W16" s="14">
        <v>1.4028386082290401E-2</v>
      </c>
      <c r="X16" s="14">
        <v>7.6705471240509403E-3</v>
      </c>
      <c r="Y16" s="14">
        <v>7.62435144374416E-3</v>
      </c>
      <c r="Z16" s="14">
        <v>1.7866878767912001E-2</v>
      </c>
      <c r="AA16" s="14"/>
      <c r="AB16" s="14">
        <v>1.39048594945271E-2</v>
      </c>
      <c r="AC16" s="14">
        <v>5.7147256205064296E-3</v>
      </c>
      <c r="AD16" s="14">
        <v>1.30345319050708E-2</v>
      </c>
      <c r="AE16" s="14">
        <v>1.83153960013062E-3</v>
      </c>
      <c r="AF16" s="14">
        <v>0</v>
      </c>
      <c r="AG16" s="14"/>
      <c r="AH16" s="14">
        <v>1.49011536870117E-3</v>
      </c>
      <c r="AI16" s="14">
        <v>1.2366919126539699E-2</v>
      </c>
      <c r="AJ16" s="14"/>
      <c r="AK16" s="14">
        <v>2.0089463400030402E-3</v>
      </c>
      <c r="AL16" s="14">
        <v>1.1262218560755601E-2</v>
      </c>
      <c r="AM16" s="14"/>
      <c r="AN16" s="14">
        <v>7.7464324795596898E-3</v>
      </c>
      <c r="AO16" s="14">
        <v>1.05298561939708E-2</v>
      </c>
      <c r="AP16" s="14"/>
      <c r="AQ16" s="14">
        <v>6.9526619008178098E-3</v>
      </c>
      <c r="AR16" s="14">
        <v>4.5733770600395003E-3</v>
      </c>
      <c r="AS16" s="14">
        <v>2.7894739784045101E-2</v>
      </c>
    </row>
    <row r="17" spans="2:45" x14ac:dyDescent="0.35">
      <c r="B17" t="s">
        <v>70</v>
      </c>
      <c r="C17" s="14">
        <v>1.04588333138598E-2</v>
      </c>
      <c r="D17" s="14">
        <v>1.13845515685828E-2</v>
      </c>
      <c r="E17" s="14">
        <v>9.5446524626083898E-3</v>
      </c>
      <c r="F17" s="14"/>
      <c r="G17" s="14">
        <v>6.3355011658733102E-3</v>
      </c>
      <c r="H17" s="14">
        <v>1.2609173099288501E-2</v>
      </c>
      <c r="I17" s="14">
        <v>1.1794616373357301E-2</v>
      </c>
      <c r="J17" s="14">
        <v>8.8205044058770107E-3</v>
      </c>
      <c r="K17" s="14">
        <v>1.2447308632765001E-2</v>
      </c>
      <c r="L17" s="14"/>
      <c r="M17" s="14">
        <v>1.4175851804426199E-3</v>
      </c>
      <c r="N17" s="14">
        <v>1.6806165463964899E-3</v>
      </c>
      <c r="O17" s="14">
        <v>4.4415321879004302E-3</v>
      </c>
      <c r="P17" s="14">
        <v>3.4838578046512102E-2</v>
      </c>
      <c r="Q17" s="14"/>
      <c r="R17" s="14">
        <v>4.8348321540017799E-3</v>
      </c>
      <c r="S17" s="14">
        <v>1.1468916882684199E-2</v>
      </c>
      <c r="T17" s="14">
        <v>9.9564796158710007E-3</v>
      </c>
      <c r="U17" s="14">
        <v>1.7522502417254501E-2</v>
      </c>
      <c r="V17" s="14">
        <v>3.9345202375860797E-3</v>
      </c>
      <c r="W17" s="14">
        <v>2.7106066257830599E-2</v>
      </c>
      <c r="X17" s="14">
        <v>4.1292242653416401E-3</v>
      </c>
      <c r="Y17" s="14">
        <v>0</v>
      </c>
      <c r="Z17" s="14">
        <v>1.1087082809547399E-2</v>
      </c>
      <c r="AA17" s="14"/>
      <c r="AB17" s="14">
        <v>2.0547048236639599E-2</v>
      </c>
      <c r="AC17" s="14">
        <v>1.30233679695211E-2</v>
      </c>
      <c r="AD17" s="14">
        <v>5.9051899981197196E-3</v>
      </c>
      <c r="AE17" s="14">
        <v>0</v>
      </c>
      <c r="AF17" s="14">
        <v>0</v>
      </c>
      <c r="AG17" s="14"/>
      <c r="AH17" s="14">
        <v>4.0725928892702398E-3</v>
      </c>
      <c r="AI17" s="14">
        <v>9.1307735026351106E-3</v>
      </c>
      <c r="AJ17" s="14"/>
      <c r="AK17" s="14">
        <v>6.2174767800704904E-3</v>
      </c>
      <c r="AL17" s="14">
        <v>7.7717529046232199E-3</v>
      </c>
      <c r="AM17" s="14"/>
      <c r="AN17" s="14">
        <v>4.5717672140287297E-3</v>
      </c>
      <c r="AO17" s="14">
        <v>1.4647723059769699E-2</v>
      </c>
      <c r="AP17" s="14"/>
      <c r="AQ17" s="14">
        <v>8.0477709857262793E-3</v>
      </c>
      <c r="AR17" s="14">
        <v>6.6407738711636499E-3</v>
      </c>
      <c r="AS17" s="14">
        <v>1.24293815649746E-2</v>
      </c>
    </row>
    <row r="18" spans="2:45" x14ac:dyDescent="0.35">
      <c r="B18" t="s">
        <v>71</v>
      </c>
      <c r="C18" s="14">
        <v>0.93752922915898096</v>
      </c>
      <c r="D18" s="14">
        <v>0.92338052450401298</v>
      </c>
      <c r="E18" s="14">
        <v>0.95169334793515703</v>
      </c>
      <c r="F18" s="14"/>
      <c r="G18" s="14">
        <v>0.93991379124399899</v>
      </c>
      <c r="H18" s="14">
        <v>0.94714665414050903</v>
      </c>
      <c r="I18" s="14">
        <v>0.94863884295372103</v>
      </c>
      <c r="J18" s="14">
        <v>0.92613007057984498</v>
      </c>
      <c r="K18" s="14">
        <v>0.92363124750384795</v>
      </c>
      <c r="L18" s="14"/>
      <c r="M18" s="14">
        <v>0.96062433039314898</v>
      </c>
      <c r="N18" s="14">
        <v>0.94622217728399005</v>
      </c>
      <c r="O18" s="14">
        <v>0.94662477293823299</v>
      </c>
      <c r="P18" s="14">
        <v>0.89611825251555599</v>
      </c>
      <c r="Q18" s="14"/>
      <c r="R18" s="14">
        <v>0.95567575197195598</v>
      </c>
      <c r="S18" s="14">
        <v>0.92925128037273996</v>
      </c>
      <c r="T18" s="14">
        <v>0.96574573522586504</v>
      </c>
      <c r="U18" s="14">
        <v>0.92465896289676197</v>
      </c>
      <c r="V18" s="14">
        <v>0.92279693941573904</v>
      </c>
      <c r="W18" s="14">
        <v>0.93589913129566105</v>
      </c>
      <c r="X18" s="14">
        <v>0.92939729928620096</v>
      </c>
      <c r="Y18" s="14">
        <v>0.963586601515806</v>
      </c>
      <c r="Z18" s="14">
        <v>0.92226655850339201</v>
      </c>
      <c r="AA18" s="14"/>
      <c r="AB18" s="14">
        <v>0.894233476597452</v>
      </c>
      <c r="AC18" s="14">
        <v>0.94347895361893497</v>
      </c>
      <c r="AD18" s="14">
        <v>0.94142050368540098</v>
      </c>
      <c r="AE18" s="14">
        <v>0.98281847406280198</v>
      </c>
      <c r="AF18" s="14">
        <v>1</v>
      </c>
      <c r="AG18" s="14"/>
      <c r="AH18" s="14">
        <v>0.95297730075144305</v>
      </c>
      <c r="AI18" s="14">
        <v>0.93572149092384405</v>
      </c>
      <c r="AJ18" s="14"/>
      <c r="AK18" s="14">
        <v>0.94766479215010702</v>
      </c>
      <c r="AL18" s="14">
        <v>0.94204744646279004</v>
      </c>
      <c r="AM18" s="14"/>
      <c r="AN18" s="14">
        <v>0.94918022121436096</v>
      </c>
      <c r="AO18" s="14">
        <v>0.92853514167777296</v>
      </c>
      <c r="AP18" s="14"/>
      <c r="AQ18" s="14">
        <v>0.95297520553636195</v>
      </c>
      <c r="AR18" s="14">
        <v>0.94294145731175005</v>
      </c>
      <c r="AS18" s="14">
        <v>0.91008019503483095</v>
      </c>
    </row>
    <row r="19" spans="2:45" x14ac:dyDescent="0.35">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2:45" x14ac:dyDescent="0.35">
      <c r="B20" s="6" t="s">
        <v>78</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row>
    <row r="21" spans="2:45" x14ac:dyDescent="0.35">
      <c r="B21" s="24" t="s">
        <v>76</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row>
    <row r="22" spans="2:45" x14ac:dyDescent="0.35">
      <c r="B22" t="s">
        <v>66</v>
      </c>
      <c r="C22" s="14">
        <v>0.48588438571084303</v>
      </c>
      <c r="D22" s="14">
        <v>0.40887696765329801</v>
      </c>
      <c r="E22" s="14">
        <v>0.56354542608285696</v>
      </c>
      <c r="F22" s="14"/>
      <c r="G22" s="14">
        <v>0.38412084472456098</v>
      </c>
      <c r="H22" s="14">
        <v>0.54684075817768596</v>
      </c>
      <c r="I22" s="14">
        <v>0.488775483837188</v>
      </c>
      <c r="J22" s="14">
        <v>0.49427784211221898</v>
      </c>
      <c r="K22" s="14">
        <v>0.50215361527596503</v>
      </c>
      <c r="L22" s="14"/>
      <c r="M22" s="14">
        <v>0.59857334345240298</v>
      </c>
      <c r="N22" s="14">
        <v>0.53151145411703005</v>
      </c>
      <c r="O22" s="14">
        <v>0.41632345444782298</v>
      </c>
      <c r="P22" s="14">
        <v>0.37208980342325298</v>
      </c>
      <c r="Q22" s="14"/>
      <c r="R22" s="14">
        <v>0.54572411239124896</v>
      </c>
      <c r="S22" s="14">
        <v>0.46675806182465301</v>
      </c>
      <c r="T22" s="14">
        <v>0.50080946043758801</v>
      </c>
      <c r="U22" s="14">
        <v>0.50606281192938996</v>
      </c>
      <c r="V22" s="14">
        <v>0.41912078706191902</v>
      </c>
      <c r="W22" s="14">
        <v>0.45973003225548897</v>
      </c>
      <c r="X22" s="14">
        <v>0.46315389975274701</v>
      </c>
      <c r="Y22" s="14">
        <v>0.53359642967954601</v>
      </c>
      <c r="Z22" s="14">
        <v>0.472758083176541</v>
      </c>
      <c r="AA22" s="14"/>
      <c r="AB22" s="14">
        <v>0.35553218424668098</v>
      </c>
      <c r="AC22" s="14">
        <v>0.43043895316193198</v>
      </c>
      <c r="AD22" s="14">
        <v>0.55801016489788602</v>
      </c>
      <c r="AE22" s="14">
        <v>0.63331243339097798</v>
      </c>
      <c r="AF22" s="14">
        <v>0.61160972964281202</v>
      </c>
      <c r="AG22" s="14"/>
      <c r="AH22" s="14">
        <v>0.53587028318653795</v>
      </c>
      <c r="AI22" s="14">
        <v>0.47037810354657</v>
      </c>
      <c r="AJ22" s="14"/>
      <c r="AK22" s="14">
        <v>0.52841634180658903</v>
      </c>
      <c r="AL22" s="14">
        <v>0.471667903920656</v>
      </c>
      <c r="AM22" s="14"/>
      <c r="AN22" s="14">
        <v>0.51673204206521495</v>
      </c>
      <c r="AO22" s="14">
        <v>0.46544180980669903</v>
      </c>
      <c r="AP22" s="14"/>
      <c r="AQ22" s="14">
        <v>0.522555606588333</v>
      </c>
      <c r="AR22" s="14">
        <v>0.49338363684525299</v>
      </c>
      <c r="AS22" s="14">
        <v>0.41680056175736602</v>
      </c>
    </row>
    <row r="23" spans="2:45" x14ac:dyDescent="0.35">
      <c r="B23" t="s">
        <v>67</v>
      </c>
      <c r="C23" s="14">
        <v>0.35818053337619299</v>
      </c>
      <c r="D23" s="14">
        <v>0.41769944442125301</v>
      </c>
      <c r="E23" s="14">
        <v>0.29787205164507502</v>
      </c>
      <c r="F23" s="14"/>
      <c r="G23" s="14">
        <v>0.44510603882772298</v>
      </c>
      <c r="H23" s="14">
        <v>0.34197798855595102</v>
      </c>
      <c r="I23" s="14">
        <v>0.36992243479710102</v>
      </c>
      <c r="J23" s="14">
        <v>0.30483772412825799</v>
      </c>
      <c r="K23" s="14">
        <v>0.33948580000425599</v>
      </c>
      <c r="L23" s="14"/>
      <c r="M23" s="14">
        <v>0.30709294449977398</v>
      </c>
      <c r="N23" s="14">
        <v>0.36360038339892398</v>
      </c>
      <c r="O23" s="14">
        <v>0.41020907668971501</v>
      </c>
      <c r="P23" s="14">
        <v>0.367189554442441</v>
      </c>
      <c r="Q23" s="14"/>
      <c r="R23" s="14">
        <v>0.34298457547350802</v>
      </c>
      <c r="S23" s="14">
        <v>0.33450779668224501</v>
      </c>
      <c r="T23" s="14">
        <v>0.34342134241415001</v>
      </c>
      <c r="U23" s="14">
        <v>0.33214339504172202</v>
      </c>
      <c r="V23" s="14">
        <v>0.39928808167055502</v>
      </c>
      <c r="W23" s="14">
        <v>0.35461171440286599</v>
      </c>
      <c r="X23" s="14">
        <v>0.40156140141436703</v>
      </c>
      <c r="Y23" s="14">
        <v>0.38005593381959901</v>
      </c>
      <c r="Z23" s="14">
        <v>0.37190330692150603</v>
      </c>
      <c r="AA23" s="14"/>
      <c r="AB23" s="14">
        <v>0.39534286610526598</v>
      </c>
      <c r="AC23" s="14">
        <v>0.39455964892338902</v>
      </c>
      <c r="AD23" s="14">
        <v>0.339691383365263</v>
      </c>
      <c r="AE23" s="14">
        <v>0.29324540970746099</v>
      </c>
      <c r="AF23" s="14">
        <v>0.32968602296206501</v>
      </c>
      <c r="AG23" s="14"/>
      <c r="AH23" s="14">
        <v>0.37772684274082102</v>
      </c>
      <c r="AI23" s="14">
        <v>0.349686838469007</v>
      </c>
      <c r="AJ23" s="14"/>
      <c r="AK23" s="14">
        <v>0.37557401874299601</v>
      </c>
      <c r="AL23" s="14">
        <v>0.34914071354049397</v>
      </c>
      <c r="AM23" s="14"/>
      <c r="AN23" s="14">
        <v>0.37374094310358402</v>
      </c>
      <c r="AO23" s="14">
        <v>0.34382370374497201</v>
      </c>
      <c r="AP23" s="14"/>
      <c r="AQ23" s="14">
        <v>0.33309285860822802</v>
      </c>
      <c r="AR23" s="14">
        <v>0.35241271355000597</v>
      </c>
      <c r="AS23" s="14">
        <v>0.41148692947486298</v>
      </c>
    </row>
    <row r="24" spans="2:45" x14ac:dyDescent="0.35">
      <c r="B24" t="s">
        <v>68</v>
      </c>
      <c r="C24" s="14">
        <v>9.3485013520378399E-2</v>
      </c>
      <c r="D24" s="14">
        <v>0.109141549710041</v>
      </c>
      <c r="E24" s="14">
        <v>7.7859380469297301E-2</v>
      </c>
      <c r="F24" s="14"/>
      <c r="G24" s="14">
        <v>0.11595874364636299</v>
      </c>
      <c r="H24" s="14">
        <v>6.1915940990382903E-2</v>
      </c>
      <c r="I24" s="14">
        <v>8.2574345633247198E-2</v>
      </c>
      <c r="J24" s="14">
        <v>0.121611394627406</v>
      </c>
      <c r="K24" s="14">
        <v>8.7919433626653401E-2</v>
      </c>
      <c r="L24" s="14"/>
      <c r="M24" s="14">
        <v>6.0949709191743598E-2</v>
      </c>
      <c r="N24" s="14">
        <v>6.4342268108424999E-2</v>
      </c>
      <c r="O24" s="14">
        <v>0.12018417944255</v>
      </c>
      <c r="P24" s="14">
        <v>0.13484096384128499</v>
      </c>
      <c r="Q24" s="14"/>
      <c r="R24" s="14">
        <v>7.7522682208034197E-2</v>
      </c>
      <c r="S24" s="14">
        <v>0.122717473802959</v>
      </c>
      <c r="T24" s="14">
        <v>0.102319256017527</v>
      </c>
      <c r="U24" s="14">
        <v>8.5756279695532595E-2</v>
      </c>
      <c r="V24" s="14">
        <v>0.11559490022824</v>
      </c>
      <c r="W24" s="14">
        <v>9.84357152303693E-2</v>
      </c>
      <c r="X24" s="14">
        <v>7.6266177786616804E-2</v>
      </c>
      <c r="Y24" s="14">
        <v>4.3157877684543301E-2</v>
      </c>
      <c r="Z24" s="14">
        <v>9.0437794279946401E-2</v>
      </c>
      <c r="AA24" s="14"/>
      <c r="AB24" s="14">
        <v>0.131326681019071</v>
      </c>
      <c r="AC24" s="14">
        <v>0.10322829938085699</v>
      </c>
      <c r="AD24" s="14">
        <v>6.2465543940740401E-2</v>
      </c>
      <c r="AE24" s="14">
        <v>6.18378790834547E-2</v>
      </c>
      <c r="AF24" s="14">
        <v>5.8704247395122797E-2</v>
      </c>
      <c r="AG24" s="14"/>
      <c r="AH24" s="14">
        <v>6.6850861613689999E-2</v>
      </c>
      <c r="AI24" s="14">
        <v>0.104076667134875</v>
      </c>
      <c r="AJ24" s="14"/>
      <c r="AK24" s="14">
        <v>7.2462198219975099E-2</v>
      </c>
      <c r="AL24" s="14">
        <v>0.104234991449634</v>
      </c>
      <c r="AM24" s="14"/>
      <c r="AN24" s="14">
        <v>7.87302888950423E-2</v>
      </c>
      <c r="AO24" s="14">
        <v>0.102921114598733</v>
      </c>
      <c r="AP24" s="14"/>
      <c r="AQ24" s="14">
        <v>9.7504259341131994E-2</v>
      </c>
      <c r="AR24" s="14">
        <v>9.2806782609417104E-2</v>
      </c>
      <c r="AS24" s="14">
        <v>9.1567346920670895E-2</v>
      </c>
    </row>
    <row r="25" spans="2:45" x14ac:dyDescent="0.35">
      <c r="B25" t="s">
        <v>69</v>
      </c>
      <c r="C25" s="14">
        <v>5.2235516862715999E-2</v>
      </c>
      <c r="D25" s="14">
        <v>5.4496857890448398E-2</v>
      </c>
      <c r="E25" s="14">
        <v>5.0054907236125101E-2</v>
      </c>
      <c r="F25" s="14"/>
      <c r="G25" s="14">
        <v>4.8478871635479502E-2</v>
      </c>
      <c r="H25" s="14">
        <v>3.1698067537677198E-2</v>
      </c>
      <c r="I25" s="14">
        <v>4.2797632320391001E-2</v>
      </c>
      <c r="J25" s="14">
        <v>7.5520566163692501E-2</v>
      </c>
      <c r="K25" s="14">
        <v>6.4328160123655706E-2</v>
      </c>
      <c r="L25" s="14"/>
      <c r="M25" s="14">
        <v>3.0342009422476598E-2</v>
      </c>
      <c r="N25" s="14">
        <v>3.6091416186524998E-2</v>
      </c>
      <c r="O25" s="14">
        <v>4.3854082806358198E-2</v>
      </c>
      <c r="P25" s="14">
        <v>0.101045290265391</v>
      </c>
      <c r="Q25" s="14"/>
      <c r="R25" s="14">
        <v>2.4913999209810599E-2</v>
      </c>
      <c r="S25" s="14">
        <v>5.6496992722586903E-2</v>
      </c>
      <c r="T25" s="14">
        <v>5.3449941130734903E-2</v>
      </c>
      <c r="U25" s="14">
        <v>5.3377079994966603E-2</v>
      </c>
      <c r="V25" s="14">
        <v>6.5996231039286493E-2</v>
      </c>
      <c r="W25" s="14">
        <v>7.7981684323891798E-2</v>
      </c>
      <c r="X25" s="14">
        <v>5.4889296780927403E-2</v>
      </c>
      <c r="Y25" s="14">
        <v>4.3189758816311798E-2</v>
      </c>
      <c r="Z25" s="14">
        <v>5.0707347315137E-2</v>
      </c>
      <c r="AA25" s="14"/>
      <c r="AB25" s="14">
        <v>9.6296267073500502E-2</v>
      </c>
      <c r="AC25" s="14">
        <v>6.16276724186419E-2</v>
      </c>
      <c r="AD25" s="14">
        <v>3.2829257617494799E-2</v>
      </c>
      <c r="AE25" s="14">
        <v>1.1604277818107E-2</v>
      </c>
      <c r="AF25" s="14">
        <v>0</v>
      </c>
      <c r="AG25" s="14"/>
      <c r="AH25" s="14">
        <v>1.51221281726771E-2</v>
      </c>
      <c r="AI25" s="14">
        <v>6.5527971757217904E-2</v>
      </c>
      <c r="AJ25" s="14"/>
      <c r="AK25" s="14">
        <v>1.3333343898049899E-2</v>
      </c>
      <c r="AL25" s="14">
        <v>6.6621287633741894E-2</v>
      </c>
      <c r="AM25" s="14"/>
      <c r="AN25" s="14">
        <v>2.8254493691479601E-2</v>
      </c>
      <c r="AO25" s="14">
        <v>7.2793497294357801E-2</v>
      </c>
      <c r="AP25" s="14"/>
      <c r="AQ25" s="14">
        <v>3.9915954723573399E-2</v>
      </c>
      <c r="AR25" s="14">
        <v>5.3114628310741402E-2</v>
      </c>
      <c r="AS25" s="14">
        <v>6.9249566745197402E-2</v>
      </c>
    </row>
    <row r="26" spans="2:45" x14ac:dyDescent="0.35">
      <c r="B26" t="s">
        <v>70</v>
      </c>
      <c r="C26" s="14">
        <v>1.02145505298692E-2</v>
      </c>
      <c r="D26" s="14">
        <v>9.7851803249602593E-3</v>
      </c>
      <c r="E26" s="14">
        <v>1.0668234566645E-2</v>
      </c>
      <c r="F26" s="14"/>
      <c r="G26" s="14">
        <v>6.3355011658733102E-3</v>
      </c>
      <c r="H26" s="14">
        <v>1.75672447383034E-2</v>
      </c>
      <c r="I26" s="14">
        <v>1.5930103412073002E-2</v>
      </c>
      <c r="J26" s="14">
        <v>3.7524729684238201E-3</v>
      </c>
      <c r="K26" s="14">
        <v>6.1129909694694496E-3</v>
      </c>
      <c r="L26" s="14"/>
      <c r="M26" s="14">
        <v>3.0419934336034901E-3</v>
      </c>
      <c r="N26" s="14">
        <v>4.4544781890964898E-3</v>
      </c>
      <c r="O26" s="14">
        <v>9.4292066135536895E-3</v>
      </c>
      <c r="P26" s="14">
        <v>2.4834388027629401E-2</v>
      </c>
      <c r="Q26" s="14"/>
      <c r="R26" s="14">
        <v>8.8546307173984901E-3</v>
      </c>
      <c r="S26" s="14">
        <v>1.9519674967555901E-2</v>
      </c>
      <c r="T26" s="14">
        <v>0</v>
      </c>
      <c r="U26" s="14">
        <v>2.2660433338389099E-2</v>
      </c>
      <c r="V26" s="14">
        <v>0</v>
      </c>
      <c r="W26" s="14">
        <v>9.2408537873837297E-3</v>
      </c>
      <c r="X26" s="14">
        <v>4.1292242653416401E-3</v>
      </c>
      <c r="Y26" s="14">
        <v>0</v>
      </c>
      <c r="Z26" s="14">
        <v>1.41934683068701E-2</v>
      </c>
      <c r="AA26" s="14"/>
      <c r="AB26" s="14">
        <v>2.15020015554814E-2</v>
      </c>
      <c r="AC26" s="14">
        <v>1.01454261151797E-2</v>
      </c>
      <c r="AD26" s="14">
        <v>7.0036501786158003E-3</v>
      </c>
      <c r="AE26" s="14">
        <v>0</v>
      </c>
      <c r="AF26" s="14">
        <v>0</v>
      </c>
      <c r="AG26" s="14"/>
      <c r="AH26" s="14">
        <v>4.4298842862744801E-3</v>
      </c>
      <c r="AI26" s="14">
        <v>1.0330419092329301E-2</v>
      </c>
      <c r="AJ26" s="14"/>
      <c r="AK26" s="14">
        <v>1.0214097332389699E-2</v>
      </c>
      <c r="AL26" s="14">
        <v>8.3351034554747794E-3</v>
      </c>
      <c r="AM26" s="14"/>
      <c r="AN26" s="14">
        <v>2.5422322446798499E-3</v>
      </c>
      <c r="AO26" s="14">
        <v>1.5019874555238301E-2</v>
      </c>
      <c r="AP26" s="14"/>
      <c r="AQ26" s="14">
        <v>6.9313207387341202E-3</v>
      </c>
      <c r="AR26" s="14">
        <v>8.2822386845826709E-3</v>
      </c>
      <c r="AS26" s="14">
        <v>1.08955951019034E-2</v>
      </c>
    </row>
    <row r="27" spans="2:45" x14ac:dyDescent="0.35">
      <c r="B27" t="s">
        <v>71</v>
      </c>
      <c r="C27" s="14">
        <v>0.84406491908703596</v>
      </c>
      <c r="D27" s="14">
        <v>0.82657641207455002</v>
      </c>
      <c r="E27" s="14">
        <v>0.86141747772793298</v>
      </c>
      <c r="F27" s="14"/>
      <c r="G27" s="14">
        <v>0.82922688355228402</v>
      </c>
      <c r="H27" s="14">
        <v>0.88881874673363703</v>
      </c>
      <c r="I27" s="14">
        <v>0.85869791863428901</v>
      </c>
      <c r="J27" s="14">
        <v>0.79911556624047797</v>
      </c>
      <c r="K27" s="14">
        <v>0.84163941528022101</v>
      </c>
      <c r="L27" s="14"/>
      <c r="M27" s="14">
        <v>0.90566628795217596</v>
      </c>
      <c r="N27" s="14">
        <v>0.89511183751595302</v>
      </c>
      <c r="O27" s="14">
        <v>0.826532531137538</v>
      </c>
      <c r="P27" s="14">
        <v>0.73927935786569399</v>
      </c>
      <c r="Q27" s="14"/>
      <c r="R27" s="14">
        <v>0.88870868786475699</v>
      </c>
      <c r="S27" s="14">
        <v>0.80126585850689802</v>
      </c>
      <c r="T27" s="14">
        <v>0.84423080285173902</v>
      </c>
      <c r="U27" s="14">
        <v>0.83820620697111203</v>
      </c>
      <c r="V27" s="14">
        <v>0.81840886873247398</v>
      </c>
      <c r="W27" s="14">
        <v>0.81434174665835501</v>
      </c>
      <c r="X27" s="14">
        <v>0.86471530116711404</v>
      </c>
      <c r="Y27" s="14">
        <v>0.91365236349914503</v>
      </c>
      <c r="Z27" s="14">
        <v>0.84466139009804697</v>
      </c>
      <c r="AA27" s="14"/>
      <c r="AB27" s="14">
        <v>0.75087505035194702</v>
      </c>
      <c r="AC27" s="14">
        <v>0.82499860208532105</v>
      </c>
      <c r="AD27" s="14">
        <v>0.89770154826314896</v>
      </c>
      <c r="AE27" s="14">
        <v>0.92655784309843803</v>
      </c>
      <c r="AF27" s="14">
        <v>0.94129575260487697</v>
      </c>
      <c r="AG27" s="14"/>
      <c r="AH27" s="14">
        <v>0.91359712592735798</v>
      </c>
      <c r="AI27" s="14">
        <v>0.820064942015578</v>
      </c>
      <c r="AJ27" s="14"/>
      <c r="AK27" s="14">
        <v>0.90399036054958504</v>
      </c>
      <c r="AL27" s="14">
        <v>0.82080861746114997</v>
      </c>
      <c r="AM27" s="14"/>
      <c r="AN27" s="14">
        <v>0.89047298516879803</v>
      </c>
      <c r="AO27" s="14">
        <v>0.80926551355167098</v>
      </c>
      <c r="AP27" s="14"/>
      <c r="AQ27" s="14">
        <v>0.85564846519656002</v>
      </c>
      <c r="AR27" s="14">
        <v>0.84579635039525902</v>
      </c>
      <c r="AS27" s="14">
        <v>0.828287491232228</v>
      </c>
    </row>
    <row r="28" spans="2:45" x14ac:dyDescent="0.35">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row>
    <row r="29" spans="2:45" x14ac:dyDescent="0.35">
      <c r="B29" s="6" t="s">
        <v>79</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row>
    <row r="30" spans="2:45" x14ac:dyDescent="0.35">
      <c r="B30" s="24" t="s">
        <v>76</v>
      </c>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row>
    <row r="31" spans="2:45" x14ac:dyDescent="0.35">
      <c r="B31" t="s">
        <v>66</v>
      </c>
      <c r="C31" s="14">
        <v>0.70698156234377996</v>
      </c>
      <c r="D31" s="14">
        <v>0.65904057433086005</v>
      </c>
      <c r="E31" s="14">
        <v>0.75572715742180696</v>
      </c>
      <c r="F31" s="14"/>
      <c r="G31" s="14">
        <v>0.677185648435081</v>
      </c>
      <c r="H31" s="14">
        <v>0.68974769761775101</v>
      </c>
      <c r="I31" s="14">
        <v>0.69659662831488001</v>
      </c>
      <c r="J31" s="14">
        <v>0.723203191724758</v>
      </c>
      <c r="K31" s="14">
        <v>0.75172926848572996</v>
      </c>
      <c r="L31" s="14"/>
      <c r="M31" s="14">
        <v>0.72064445848257597</v>
      </c>
      <c r="N31" s="14">
        <v>0.68244165380531097</v>
      </c>
      <c r="O31" s="14">
        <v>0.74181009951307997</v>
      </c>
      <c r="P31" s="14">
        <v>0.68371821873143401</v>
      </c>
      <c r="Q31" s="14"/>
      <c r="R31" s="14">
        <v>0.66655532795554495</v>
      </c>
      <c r="S31" s="14">
        <v>0.68142176821840805</v>
      </c>
      <c r="T31" s="14">
        <v>0.74524291378171004</v>
      </c>
      <c r="U31" s="14">
        <v>0.75636374934540496</v>
      </c>
      <c r="V31" s="14">
        <v>0.68739329244568903</v>
      </c>
      <c r="W31" s="14">
        <v>0.70381578304064696</v>
      </c>
      <c r="X31" s="14">
        <v>0.68531281651282905</v>
      </c>
      <c r="Y31" s="14">
        <v>0.77329544461103505</v>
      </c>
      <c r="Z31" s="14">
        <v>0.72389755723188998</v>
      </c>
      <c r="AA31" s="14"/>
      <c r="AB31" s="14">
        <v>0.67288916017755795</v>
      </c>
      <c r="AC31" s="14">
        <v>0.72859876470081497</v>
      </c>
      <c r="AD31" s="14">
        <v>0.68756445832567603</v>
      </c>
      <c r="AE31" s="14">
        <v>0.74708840696221901</v>
      </c>
      <c r="AF31" s="14">
        <v>0.69341799543572202</v>
      </c>
      <c r="AG31" s="14"/>
      <c r="AH31" s="14">
        <v>0.71537847496343598</v>
      </c>
      <c r="AI31" s="14">
        <v>0.71220239834086896</v>
      </c>
      <c r="AJ31" s="14"/>
      <c r="AK31" s="14">
        <v>0.68302198733040498</v>
      </c>
      <c r="AL31" s="14">
        <v>0.72137591019585801</v>
      </c>
      <c r="AM31" s="14"/>
      <c r="AN31" s="14">
        <v>0.71282438622425004</v>
      </c>
      <c r="AO31" s="14">
        <v>0.70843545952881704</v>
      </c>
      <c r="AP31" s="14"/>
      <c r="AQ31" s="14">
        <v>0.71356938881674703</v>
      </c>
      <c r="AR31" s="14">
        <v>0.70867240234332896</v>
      </c>
      <c r="AS31" s="14">
        <v>0.73380947742778702</v>
      </c>
    </row>
    <row r="32" spans="2:45" x14ac:dyDescent="0.35">
      <c r="B32" t="s">
        <v>67</v>
      </c>
      <c r="C32" s="14">
        <v>0.23633394503497601</v>
      </c>
      <c r="D32" s="14">
        <v>0.27293367487784398</v>
      </c>
      <c r="E32" s="14">
        <v>0.19892894929872401</v>
      </c>
      <c r="F32" s="14"/>
      <c r="G32" s="14">
        <v>0.26678787585966202</v>
      </c>
      <c r="H32" s="14">
        <v>0.24354126285618699</v>
      </c>
      <c r="I32" s="14">
        <v>0.23954571915401299</v>
      </c>
      <c r="J32" s="14">
        <v>0.2260421043726</v>
      </c>
      <c r="K32" s="14">
        <v>0.204739683579135</v>
      </c>
      <c r="L32" s="14"/>
      <c r="M32" s="14">
        <v>0.248612878093354</v>
      </c>
      <c r="N32" s="14">
        <v>0.260081260033386</v>
      </c>
      <c r="O32" s="14">
        <v>0.20792455763762299</v>
      </c>
      <c r="P32" s="14">
        <v>0.22566309672179899</v>
      </c>
      <c r="Q32" s="14"/>
      <c r="R32" s="14">
        <v>0.29159582123551497</v>
      </c>
      <c r="S32" s="14">
        <v>0.23168743112395601</v>
      </c>
      <c r="T32" s="14">
        <v>0.21245336506475601</v>
      </c>
      <c r="U32" s="14">
        <v>0.180387552447452</v>
      </c>
      <c r="V32" s="14">
        <v>0.21085179719635899</v>
      </c>
      <c r="W32" s="14">
        <v>0.24160937591663101</v>
      </c>
      <c r="X32" s="14">
        <v>0.26804294154780001</v>
      </c>
      <c r="Y32" s="14">
        <v>0.18043624573387901</v>
      </c>
      <c r="Z32" s="14">
        <v>0.25070254923163898</v>
      </c>
      <c r="AA32" s="14"/>
      <c r="AB32" s="14">
        <v>0.239461554896788</v>
      </c>
      <c r="AC32" s="14">
        <v>0.22258647313570901</v>
      </c>
      <c r="AD32" s="14">
        <v>0.25341849958884999</v>
      </c>
      <c r="AE32" s="14">
        <v>0.22036078943593501</v>
      </c>
      <c r="AF32" s="14">
        <v>0.25165131108732203</v>
      </c>
      <c r="AG32" s="14"/>
      <c r="AH32" s="14">
        <v>0.244083220324986</v>
      </c>
      <c r="AI32" s="14">
        <v>0.227228953735818</v>
      </c>
      <c r="AJ32" s="14"/>
      <c r="AK32" s="14">
        <v>0.26722692295474898</v>
      </c>
      <c r="AL32" s="14">
        <v>0.22380110531844899</v>
      </c>
      <c r="AM32" s="14"/>
      <c r="AN32" s="14">
        <v>0.243170288200105</v>
      </c>
      <c r="AO32" s="14">
        <v>0.226654166114658</v>
      </c>
      <c r="AP32" s="14"/>
      <c r="AQ32" s="14">
        <v>0.232711136106557</v>
      </c>
      <c r="AR32" s="14">
        <v>0.23851126441378501</v>
      </c>
      <c r="AS32" s="14">
        <v>0.21912115605748</v>
      </c>
    </row>
    <row r="33" spans="2:45" x14ac:dyDescent="0.35">
      <c r="B33" t="s">
        <v>68</v>
      </c>
      <c r="C33" s="14">
        <v>3.7050772486991901E-2</v>
      </c>
      <c r="D33" s="14">
        <v>4.82178064553552E-2</v>
      </c>
      <c r="E33" s="14">
        <v>2.5847441794879401E-2</v>
      </c>
      <c r="F33" s="14"/>
      <c r="G33" s="14">
        <v>4.3214311270375998E-2</v>
      </c>
      <c r="H33" s="14">
        <v>4.3404244099596201E-2</v>
      </c>
      <c r="I33" s="14">
        <v>4.2845173700554802E-2</v>
      </c>
      <c r="J33" s="14">
        <v>2.8971768000078599E-2</v>
      </c>
      <c r="K33" s="14">
        <v>2.5699483196548599E-2</v>
      </c>
      <c r="L33" s="14"/>
      <c r="M33" s="14">
        <v>2.3944647938924701E-2</v>
      </c>
      <c r="N33" s="14">
        <v>3.9058647386396202E-2</v>
      </c>
      <c r="O33" s="14">
        <v>3.4745327694040602E-2</v>
      </c>
      <c r="P33" s="14">
        <v>5.1865461150808603E-2</v>
      </c>
      <c r="Q33" s="14"/>
      <c r="R33" s="14">
        <v>3.3138323376625402E-2</v>
      </c>
      <c r="S33" s="14">
        <v>6.5908061900831705E-2</v>
      </c>
      <c r="T33" s="14">
        <v>2.76061083535739E-2</v>
      </c>
      <c r="U33" s="14">
        <v>2.67999142163905E-2</v>
      </c>
      <c r="V33" s="14">
        <v>6.5974495408067393E-2</v>
      </c>
      <c r="W33" s="14">
        <v>3.4121721256788397E-2</v>
      </c>
      <c r="X33" s="14">
        <v>3.6157718961510002E-2</v>
      </c>
      <c r="Y33" s="14">
        <v>2.9879650516982301E-2</v>
      </c>
      <c r="Z33" s="14">
        <v>7.9943175954876391E-3</v>
      </c>
      <c r="AA33" s="14"/>
      <c r="AB33" s="14">
        <v>5.6157068754973498E-2</v>
      </c>
      <c r="AC33" s="14">
        <v>3.3381969623417003E-2</v>
      </c>
      <c r="AD33" s="14">
        <v>3.6362751461662998E-2</v>
      </c>
      <c r="AE33" s="14">
        <v>2.1902386996630999E-2</v>
      </c>
      <c r="AF33" s="14">
        <v>5.49306934769557E-2</v>
      </c>
      <c r="AG33" s="14"/>
      <c r="AH33" s="14">
        <v>2.990257716164E-2</v>
      </c>
      <c r="AI33" s="14">
        <v>4.1587677013714602E-2</v>
      </c>
      <c r="AJ33" s="14"/>
      <c r="AK33" s="14">
        <v>3.2374800421076398E-2</v>
      </c>
      <c r="AL33" s="14">
        <v>3.7198135530137399E-2</v>
      </c>
      <c r="AM33" s="14"/>
      <c r="AN33" s="14">
        <v>3.1569879744273499E-2</v>
      </c>
      <c r="AO33" s="14">
        <v>3.8998524212755799E-2</v>
      </c>
      <c r="AP33" s="14"/>
      <c r="AQ33" s="14">
        <v>3.7968241328952303E-2</v>
      </c>
      <c r="AR33" s="14">
        <v>3.7752112512264298E-2</v>
      </c>
      <c r="AS33" s="14">
        <v>2.5518512238000599E-2</v>
      </c>
    </row>
    <row r="34" spans="2:45" x14ac:dyDescent="0.35">
      <c r="B34" t="s">
        <v>69</v>
      </c>
      <c r="C34" s="14">
        <v>1.1661114172675201E-2</v>
      </c>
      <c r="D34" s="14">
        <v>1.05507884662974E-2</v>
      </c>
      <c r="E34" s="14">
        <v>1.28052641808347E-2</v>
      </c>
      <c r="F34" s="14"/>
      <c r="G34" s="14">
        <v>6.4766632690069501E-3</v>
      </c>
      <c r="H34" s="14">
        <v>1.4007352552090201E-2</v>
      </c>
      <c r="I34" s="14">
        <v>9.6268546691612306E-3</v>
      </c>
      <c r="J34" s="14">
        <v>1.5852481492172599E-2</v>
      </c>
      <c r="K34" s="14">
        <v>1.1474155294439899E-2</v>
      </c>
      <c r="L34" s="14"/>
      <c r="M34" s="14">
        <v>4.9770802350332204E-3</v>
      </c>
      <c r="N34" s="14">
        <v>1.84184387749072E-2</v>
      </c>
      <c r="O34" s="14">
        <v>1.10784829673558E-2</v>
      </c>
      <c r="P34" s="14">
        <v>1.25919675664943E-2</v>
      </c>
      <c r="Q34" s="14"/>
      <c r="R34" s="14">
        <v>3.8756952783129601E-3</v>
      </c>
      <c r="S34" s="14">
        <v>6.4764031366709102E-3</v>
      </c>
      <c r="T34" s="14">
        <v>1.4697612799959899E-2</v>
      </c>
      <c r="U34" s="14">
        <v>1.4198990558148E-2</v>
      </c>
      <c r="V34" s="14">
        <v>3.5780414949884702E-2</v>
      </c>
      <c r="W34" s="14">
        <v>1.50276634192515E-2</v>
      </c>
      <c r="X34" s="14">
        <v>6.3572987125193603E-3</v>
      </c>
      <c r="Y34" s="14">
        <v>1.63886591381034E-2</v>
      </c>
      <c r="Z34" s="14">
        <v>6.0629002005063897E-3</v>
      </c>
      <c r="AA34" s="14"/>
      <c r="AB34" s="14">
        <v>1.5713024657750301E-2</v>
      </c>
      <c r="AC34" s="14">
        <v>8.6729779637738907E-3</v>
      </c>
      <c r="AD34" s="14">
        <v>1.51128614151023E-2</v>
      </c>
      <c r="AE34" s="14">
        <v>1.0648416605215399E-2</v>
      </c>
      <c r="AF34" s="14">
        <v>0</v>
      </c>
      <c r="AG34" s="14"/>
      <c r="AH34" s="14">
        <v>8.7242709554402297E-3</v>
      </c>
      <c r="AI34" s="14">
        <v>1.17968277737326E-2</v>
      </c>
      <c r="AJ34" s="14"/>
      <c r="AK34" s="14">
        <v>1.1585492536331199E-2</v>
      </c>
      <c r="AL34" s="14">
        <v>1.15954957667439E-2</v>
      </c>
      <c r="AM34" s="14"/>
      <c r="AN34" s="14">
        <v>1.03433340109624E-2</v>
      </c>
      <c r="AO34" s="14">
        <v>1.3029401250594701E-2</v>
      </c>
      <c r="AP34" s="14"/>
      <c r="AQ34" s="14">
        <v>9.1946643578184398E-3</v>
      </c>
      <c r="AR34" s="14">
        <v>1.0810980310084499E-2</v>
      </c>
      <c r="AS34" s="14">
        <v>1.1017717627002901E-2</v>
      </c>
    </row>
    <row r="35" spans="2:45" x14ac:dyDescent="0.35">
      <c r="B35" t="s">
        <v>70</v>
      </c>
      <c r="C35" s="14">
        <v>7.9726059615770496E-3</v>
      </c>
      <c r="D35" s="14">
        <v>9.2571558696433603E-3</v>
      </c>
      <c r="E35" s="14">
        <v>6.6911873037545002E-3</v>
      </c>
      <c r="F35" s="14"/>
      <c r="G35" s="14">
        <v>6.3355011658733102E-3</v>
      </c>
      <c r="H35" s="14">
        <v>9.2994428743755301E-3</v>
      </c>
      <c r="I35" s="14">
        <v>1.13856241613919E-2</v>
      </c>
      <c r="J35" s="14">
        <v>5.9304544103914204E-3</v>
      </c>
      <c r="K35" s="14">
        <v>6.3574094441463296E-3</v>
      </c>
      <c r="L35" s="14"/>
      <c r="M35" s="14">
        <v>1.8209352501127999E-3</v>
      </c>
      <c r="N35" s="14">
        <v>0</v>
      </c>
      <c r="O35" s="14">
        <v>4.4415321879004302E-3</v>
      </c>
      <c r="P35" s="14">
        <v>2.61612558294642E-2</v>
      </c>
      <c r="Q35" s="14"/>
      <c r="R35" s="14">
        <v>4.8348321540017799E-3</v>
      </c>
      <c r="S35" s="14">
        <v>1.4506335620134E-2</v>
      </c>
      <c r="T35" s="14">
        <v>0</v>
      </c>
      <c r="U35" s="14">
        <v>2.2249793432603901E-2</v>
      </c>
      <c r="V35" s="14">
        <v>0</v>
      </c>
      <c r="W35" s="14">
        <v>5.4254563666821702E-3</v>
      </c>
      <c r="X35" s="14">
        <v>4.1292242653416401E-3</v>
      </c>
      <c r="Y35" s="14">
        <v>0</v>
      </c>
      <c r="Z35" s="14">
        <v>1.13426757404775E-2</v>
      </c>
      <c r="AA35" s="14"/>
      <c r="AB35" s="14">
        <v>1.5779191512930699E-2</v>
      </c>
      <c r="AC35" s="14">
        <v>6.7598145762856297E-3</v>
      </c>
      <c r="AD35" s="14">
        <v>7.5414292087086802E-3</v>
      </c>
      <c r="AE35" s="14">
        <v>0</v>
      </c>
      <c r="AF35" s="14">
        <v>0</v>
      </c>
      <c r="AG35" s="14"/>
      <c r="AH35" s="14">
        <v>1.9114565944969701E-3</v>
      </c>
      <c r="AI35" s="14">
        <v>7.18414313586595E-3</v>
      </c>
      <c r="AJ35" s="14"/>
      <c r="AK35" s="14">
        <v>5.7907967574376898E-3</v>
      </c>
      <c r="AL35" s="14">
        <v>6.0293531888117903E-3</v>
      </c>
      <c r="AM35" s="14"/>
      <c r="AN35" s="14">
        <v>2.0921118204097898E-3</v>
      </c>
      <c r="AO35" s="14">
        <v>1.28824488931746E-2</v>
      </c>
      <c r="AP35" s="14"/>
      <c r="AQ35" s="14">
        <v>6.5565693899257097E-3</v>
      </c>
      <c r="AR35" s="14">
        <v>4.2532404205370801E-3</v>
      </c>
      <c r="AS35" s="14">
        <v>1.05331366497301E-2</v>
      </c>
    </row>
    <row r="36" spans="2:45" x14ac:dyDescent="0.35">
      <c r="B36" t="s">
        <v>71</v>
      </c>
      <c r="C36" s="14">
        <v>0.94331550737875602</v>
      </c>
      <c r="D36" s="14">
        <v>0.93197424920870398</v>
      </c>
      <c r="E36" s="14">
        <v>0.95465610672053103</v>
      </c>
      <c r="F36" s="14"/>
      <c r="G36" s="14">
        <v>0.94397352429474402</v>
      </c>
      <c r="H36" s="14">
        <v>0.93328896047393795</v>
      </c>
      <c r="I36" s="14">
        <v>0.93614234746889202</v>
      </c>
      <c r="J36" s="14">
        <v>0.94924529609735697</v>
      </c>
      <c r="K36" s="14">
        <v>0.95646895206486504</v>
      </c>
      <c r="L36" s="14"/>
      <c r="M36" s="14">
        <v>0.96925733657592905</v>
      </c>
      <c r="N36" s="14">
        <v>0.94252291383869702</v>
      </c>
      <c r="O36" s="14">
        <v>0.94973465715070304</v>
      </c>
      <c r="P36" s="14">
        <v>0.90938131545323297</v>
      </c>
      <c r="Q36" s="14"/>
      <c r="R36" s="14">
        <v>0.95815114919106004</v>
      </c>
      <c r="S36" s="14">
        <v>0.91310919934236301</v>
      </c>
      <c r="T36" s="14">
        <v>0.95769627884646602</v>
      </c>
      <c r="U36" s="14">
        <v>0.93675130179285704</v>
      </c>
      <c r="V36" s="14">
        <v>0.89824508964204797</v>
      </c>
      <c r="W36" s="14">
        <v>0.94542515895727797</v>
      </c>
      <c r="X36" s="14">
        <v>0.953355758060629</v>
      </c>
      <c r="Y36" s="14">
        <v>0.95373169034491401</v>
      </c>
      <c r="Z36" s="14">
        <v>0.97460010646352901</v>
      </c>
      <c r="AA36" s="14"/>
      <c r="AB36" s="14">
        <v>0.91235071507434595</v>
      </c>
      <c r="AC36" s="14">
        <v>0.95118523783652298</v>
      </c>
      <c r="AD36" s="14">
        <v>0.94098295791452602</v>
      </c>
      <c r="AE36" s="14">
        <v>0.96744919639815397</v>
      </c>
      <c r="AF36" s="14">
        <v>0.94506930652304399</v>
      </c>
      <c r="AG36" s="14"/>
      <c r="AH36" s="14">
        <v>0.95946169528842296</v>
      </c>
      <c r="AI36" s="14">
        <v>0.93943135207668704</v>
      </c>
      <c r="AJ36" s="14"/>
      <c r="AK36" s="14">
        <v>0.95024891028515501</v>
      </c>
      <c r="AL36" s="14">
        <v>0.945177015514307</v>
      </c>
      <c r="AM36" s="14"/>
      <c r="AN36" s="14">
        <v>0.95599467442435404</v>
      </c>
      <c r="AO36" s="14">
        <v>0.93508962564347498</v>
      </c>
      <c r="AP36" s="14"/>
      <c r="AQ36" s="14">
        <v>0.94628052492330395</v>
      </c>
      <c r="AR36" s="14">
        <v>0.94718366675711396</v>
      </c>
      <c r="AS36" s="14">
        <v>0.95293063348526597</v>
      </c>
    </row>
    <row r="37" spans="2:45" x14ac:dyDescent="0.35">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row>
    <row r="38" spans="2:45" x14ac:dyDescent="0.35">
      <c r="B38" s="6" t="s">
        <v>80</v>
      </c>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row>
    <row r="39" spans="2:45" x14ac:dyDescent="0.35">
      <c r="B39" s="24" t="s">
        <v>76</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row>
    <row r="40" spans="2:45" x14ac:dyDescent="0.35">
      <c r="B40" t="s">
        <v>66</v>
      </c>
      <c r="C40" s="14">
        <v>0.47080747996669903</v>
      </c>
      <c r="D40" s="14">
        <v>0.47163321313279999</v>
      </c>
      <c r="E40" s="14">
        <v>0.469844205151771</v>
      </c>
      <c r="F40" s="14"/>
      <c r="G40" s="14">
        <v>0.472820554990659</v>
      </c>
      <c r="H40" s="14">
        <v>0.546489336363288</v>
      </c>
      <c r="I40" s="14">
        <v>0.47284672834800601</v>
      </c>
      <c r="J40" s="14">
        <v>0.42748237234395797</v>
      </c>
      <c r="K40" s="14">
        <v>0.42640361194472198</v>
      </c>
      <c r="L40" s="14"/>
      <c r="M40" s="14">
        <v>0.53414258106151002</v>
      </c>
      <c r="N40" s="14">
        <v>0.46257717561898798</v>
      </c>
      <c r="O40" s="14">
        <v>0.46227158326242002</v>
      </c>
      <c r="P40" s="14">
        <v>0.41287324154650301</v>
      </c>
      <c r="Q40" s="14"/>
      <c r="R40" s="14">
        <v>0.554248998857237</v>
      </c>
      <c r="S40" s="14">
        <v>0.428177874814828</v>
      </c>
      <c r="T40" s="14">
        <v>0.42998416235312698</v>
      </c>
      <c r="U40" s="14">
        <v>0.47463904723009698</v>
      </c>
      <c r="V40" s="14">
        <v>0.41883034862781998</v>
      </c>
      <c r="W40" s="14">
        <v>0.452608273609237</v>
      </c>
      <c r="X40" s="14">
        <v>0.466451621426138</v>
      </c>
      <c r="Y40" s="14">
        <v>0.55903657584262101</v>
      </c>
      <c r="Z40" s="14">
        <v>0.46815246483008099</v>
      </c>
      <c r="AA40" s="14"/>
      <c r="AB40" s="14">
        <v>0.32307036649320098</v>
      </c>
      <c r="AC40" s="14">
        <v>0.442915392627583</v>
      </c>
      <c r="AD40" s="14">
        <v>0.53051403841214395</v>
      </c>
      <c r="AE40" s="14">
        <v>0.576717928620603</v>
      </c>
      <c r="AF40" s="14">
        <v>0.62549024618683702</v>
      </c>
      <c r="AG40" s="14"/>
      <c r="AH40" s="14">
        <v>0.62188185542247498</v>
      </c>
      <c r="AI40" s="14">
        <v>0.41217429020853902</v>
      </c>
      <c r="AJ40" s="14"/>
      <c r="AK40" s="14">
        <v>0.61534216809075104</v>
      </c>
      <c r="AL40" s="14">
        <v>0.411694659444726</v>
      </c>
      <c r="AM40" s="14"/>
      <c r="AN40" s="14">
        <v>0.55995159089148505</v>
      </c>
      <c r="AO40" s="14">
        <v>0.40044662739850101</v>
      </c>
      <c r="AP40" s="14"/>
      <c r="AQ40" s="14">
        <v>0.57304565009173503</v>
      </c>
      <c r="AR40" s="14">
        <v>0.43115055295193899</v>
      </c>
      <c r="AS40" s="14">
        <v>0.45406891557678097</v>
      </c>
    </row>
    <row r="41" spans="2:45" x14ac:dyDescent="0.35">
      <c r="B41" t="s">
        <v>67</v>
      </c>
      <c r="C41" s="14">
        <v>0.38752202663435797</v>
      </c>
      <c r="D41" s="14">
        <v>0.389896098203668</v>
      </c>
      <c r="E41" s="14">
        <v>0.38497523322319899</v>
      </c>
      <c r="F41" s="14"/>
      <c r="G41" s="14">
        <v>0.37194937084847401</v>
      </c>
      <c r="H41" s="14">
        <v>0.36128226578025802</v>
      </c>
      <c r="I41" s="14">
        <v>0.40537323531607899</v>
      </c>
      <c r="J41" s="14">
        <v>0.38624238810240802</v>
      </c>
      <c r="K41" s="14">
        <v>0.41555192135804803</v>
      </c>
      <c r="L41" s="14"/>
      <c r="M41" s="14">
        <v>0.37270698579100098</v>
      </c>
      <c r="N41" s="14">
        <v>0.40519898547128003</v>
      </c>
      <c r="O41" s="14">
        <v>0.38766916789212202</v>
      </c>
      <c r="P41" s="14">
        <v>0.38785823754682702</v>
      </c>
      <c r="Q41" s="14"/>
      <c r="R41" s="14">
        <v>0.36604438875957201</v>
      </c>
      <c r="S41" s="14">
        <v>0.39577789944562503</v>
      </c>
      <c r="T41" s="14">
        <v>0.402408596033138</v>
      </c>
      <c r="U41" s="14">
        <v>0.35738778207070199</v>
      </c>
      <c r="V41" s="14">
        <v>0.39427801139809698</v>
      </c>
      <c r="W41" s="14">
        <v>0.36908016294833002</v>
      </c>
      <c r="X41" s="14">
        <v>0.40375454440575997</v>
      </c>
      <c r="Y41" s="14">
        <v>0.371124979019198</v>
      </c>
      <c r="Z41" s="14">
        <v>0.42131292009662502</v>
      </c>
      <c r="AA41" s="14"/>
      <c r="AB41" s="14">
        <v>0.46881044487840101</v>
      </c>
      <c r="AC41" s="14">
        <v>0.40969808542213798</v>
      </c>
      <c r="AD41" s="14">
        <v>0.34707493641134501</v>
      </c>
      <c r="AE41" s="14">
        <v>0.34064992191221199</v>
      </c>
      <c r="AF41" s="14">
        <v>0.350543891797371</v>
      </c>
      <c r="AG41" s="14"/>
      <c r="AH41" s="14">
        <v>0.29210942764839998</v>
      </c>
      <c r="AI41" s="14">
        <v>0.430478683650798</v>
      </c>
      <c r="AJ41" s="14"/>
      <c r="AK41" s="14">
        <v>0.325812061933348</v>
      </c>
      <c r="AL41" s="14">
        <v>0.41322821139169602</v>
      </c>
      <c r="AM41" s="14"/>
      <c r="AN41" s="14">
        <v>0.351201310354815</v>
      </c>
      <c r="AO41" s="14">
        <v>0.41960482372088098</v>
      </c>
      <c r="AP41" s="14"/>
      <c r="AQ41" s="14">
        <v>0.322804124734757</v>
      </c>
      <c r="AR41" s="14">
        <v>0.42388061039436598</v>
      </c>
      <c r="AS41" s="14">
        <v>0.37921184138404701</v>
      </c>
    </row>
    <row r="42" spans="2:45" x14ac:dyDescent="0.35">
      <c r="B42" t="s">
        <v>68</v>
      </c>
      <c r="C42" s="14">
        <v>9.6500685895131805E-2</v>
      </c>
      <c r="D42" s="14">
        <v>0.10123475293117699</v>
      </c>
      <c r="E42" s="14">
        <v>9.1910319456863801E-2</v>
      </c>
      <c r="F42" s="14"/>
      <c r="G42" s="14">
        <v>0.115095381359734</v>
      </c>
      <c r="H42" s="14">
        <v>6.5215557855395498E-2</v>
      </c>
      <c r="I42" s="14">
        <v>7.6631047849825704E-2</v>
      </c>
      <c r="J42" s="14">
        <v>0.130340815748369</v>
      </c>
      <c r="K42" s="14">
        <v>9.8551234535999899E-2</v>
      </c>
      <c r="L42" s="14"/>
      <c r="M42" s="14">
        <v>6.7520260996312004E-2</v>
      </c>
      <c r="N42" s="14">
        <v>0.100703095233717</v>
      </c>
      <c r="O42" s="14">
        <v>0.10082371798204801</v>
      </c>
      <c r="P42" s="14">
        <v>0.121508793134131</v>
      </c>
      <c r="Q42" s="14"/>
      <c r="R42" s="14">
        <v>5.8051357867937699E-2</v>
      </c>
      <c r="S42" s="14">
        <v>0.131311154710476</v>
      </c>
      <c r="T42" s="14">
        <v>0.12796819316490399</v>
      </c>
      <c r="U42" s="14">
        <v>0.11467049996864501</v>
      </c>
      <c r="V42" s="14">
        <v>0.112853982293646</v>
      </c>
      <c r="W42" s="14">
        <v>0.12914381139495701</v>
      </c>
      <c r="X42" s="14">
        <v>9.0348412063663605E-2</v>
      </c>
      <c r="Y42" s="14">
        <v>4.4892865738003697E-2</v>
      </c>
      <c r="Z42" s="14">
        <v>4.9434429770514599E-2</v>
      </c>
      <c r="AA42" s="14"/>
      <c r="AB42" s="14">
        <v>0.12838021679338901</v>
      </c>
      <c r="AC42" s="14">
        <v>0.11377537304553299</v>
      </c>
      <c r="AD42" s="14">
        <v>8.0826331006237997E-2</v>
      </c>
      <c r="AE42" s="14">
        <v>5.9710717318438897E-2</v>
      </c>
      <c r="AF42" s="14">
        <v>0</v>
      </c>
      <c r="AG42" s="14"/>
      <c r="AH42" s="14">
        <v>5.5699749813906303E-2</v>
      </c>
      <c r="AI42" s="14">
        <v>0.111429856216989</v>
      </c>
      <c r="AJ42" s="14"/>
      <c r="AK42" s="14">
        <v>3.7274525746498803E-2</v>
      </c>
      <c r="AL42" s="14">
        <v>0.125737927427338</v>
      </c>
      <c r="AM42" s="14"/>
      <c r="AN42" s="14">
        <v>6.8246820847824394E-2</v>
      </c>
      <c r="AO42" s="14">
        <v>0.11674529661340299</v>
      </c>
      <c r="AP42" s="14"/>
      <c r="AQ42" s="14">
        <v>7.9533271910996503E-2</v>
      </c>
      <c r="AR42" s="14">
        <v>0.10243275581418999</v>
      </c>
      <c r="AS42" s="14">
        <v>0.10152186817204201</v>
      </c>
    </row>
    <row r="43" spans="2:45" x14ac:dyDescent="0.35">
      <c r="B43" t="s">
        <v>69</v>
      </c>
      <c r="C43" s="14">
        <v>3.17761730980545E-2</v>
      </c>
      <c r="D43" s="14">
        <v>2.48314064439112E-2</v>
      </c>
      <c r="E43" s="14">
        <v>3.8851452854156698E-2</v>
      </c>
      <c r="F43" s="14"/>
      <c r="G43" s="14">
        <v>2.1947670588205698E-2</v>
      </c>
      <c r="H43" s="14">
        <v>1.21543149955425E-2</v>
      </c>
      <c r="I43" s="14">
        <v>3.3741079311484498E-2</v>
      </c>
      <c r="J43" s="14">
        <v>4.7795323328549799E-2</v>
      </c>
      <c r="K43" s="14">
        <v>4.3962342807251899E-2</v>
      </c>
      <c r="L43" s="14"/>
      <c r="M43" s="14">
        <v>2.1848114788138102E-2</v>
      </c>
      <c r="N43" s="14">
        <v>2.8600759938077799E-2</v>
      </c>
      <c r="O43" s="14">
        <v>3.27044593288447E-2</v>
      </c>
      <c r="P43" s="14">
        <v>4.5601591117107702E-2</v>
      </c>
      <c r="Q43" s="14"/>
      <c r="R43" s="14">
        <v>1.33792521927168E-2</v>
      </c>
      <c r="S43" s="14">
        <v>2.07062277133001E-2</v>
      </c>
      <c r="T43" s="14">
        <v>3.4889078388670398E-2</v>
      </c>
      <c r="U43" s="14">
        <v>2.8089604264476001E-2</v>
      </c>
      <c r="V43" s="14">
        <v>7.0103137442851196E-2</v>
      </c>
      <c r="W43" s="14">
        <v>2.9123805352549999E-2</v>
      </c>
      <c r="X43" s="14">
        <v>3.5316197839096702E-2</v>
      </c>
      <c r="Y43" s="14">
        <v>2.4945579400176901E-2</v>
      </c>
      <c r="Z43" s="14">
        <v>4.41615754280874E-2</v>
      </c>
      <c r="AA43" s="14"/>
      <c r="AB43" s="14">
        <v>5.1874747016984399E-2</v>
      </c>
      <c r="AC43" s="14">
        <v>2.3049960588602598E-2</v>
      </c>
      <c r="AD43" s="14">
        <v>2.7458979743557699E-2</v>
      </c>
      <c r="AE43" s="14">
        <v>2.2921432148745601E-2</v>
      </c>
      <c r="AF43" s="14">
        <v>2.39658620157919E-2</v>
      </c>
      <c r="AG43" s="14"/>
      <c r="AH43" s="14">
        <v>2.6468533102930899E-2</v>
      </c>
      <c r="AI43" s="14">
        <v>3.55456019174301E-2</v>
      </c>
      <c r="AJ43" s="14"/>
      <c r="AK43" s="14">
        <v>1.7880313069656401E-2</v>
      </c>
      <c r="AL43" s="14">
        <v>3.7193191326941898E-2</v>
      </c>
      <c r="AM43" s="14"/>
      <c r="AN43" s="14">
        <v>1.8442197355483098E-2</v>
      </c>
      <c r="AO43" s="14">
        <v>4.2074052241389798E-2</v>
      </c>
      <c r="AP43" s="14"/>
      <c r="AQ43" s="14">
        <v>1.8060383872586301E-2</v>
      </c>
      <c r="AR43" s="14">
        <v>2.97669489627343E-2</v>
      </c>
      <c r="AS43" s="14">
        <v>5.2388114350503001E-2</v>
      </c>
    </row>
    <row r="44" spans="2:45" x14ac:dyDescent="0.35">
      <c r="B44" t="s">
        <v>70</v>
      </c>
      <c r="C44" s="14">
        <v>1.3393634405757001E-2</v>
      </c>
      <c r="D44" s="14">
        <v>1.2404529288444001E-2</v>
      </c>
      <c r="E44" s="14">
        <v>1.44187893140095E-2</v>
      </c>
      <c r="F44" s="14"/>
      <c r="G44" s="14">
        <v>1.81870222129277E-2</v>
      </c>
      <c r="H44" s="14">
        <v>1.48585250055166E-2</v>
      </c>
      <c r="I44" s="14">
        <v>1.1407909174604901E-2</v>
      </c>
      <c r="J44" s="14">
        <v>8.1391004767154898E-3</v>
      </c>
      <c r="K44" s="14">
        <v>1.5530889353978301E-2</v>
      </c>
      <c r="L44" s="14"/>
      <c r="M44" s="14">
        <v>3.7820573630387398E-3</v>
      </c>
      <c r="N44" s="14">
        <v>2.9199837379370302E-3</v>
      </c>
      <c r="O44" s="14">
        <v>1.6531071534565098E-2</v>
      </c>
      <c r="P44" s="14">
        <v>3.2158136655431699E-2</v>
      </c>
      <c r="Q44" s="14"/>
      <c r="R44" s="14">
        <v>8.2760023225362904E-3</v>
      </c>
      <c r="S44" s="14">
        <v>2.4026843315770301E-2</v>
      </c>
      <c r="T44" s="14">
        <v>4.7499700601605103E-3</v>
      </c>
      <c r="U44" s="14">
        <v>2.5213066466079199E-2</v>
      </c>
      <c r="V44" s="14">
        <v>3.9345202375860797E-3</v>
      </c>
      <c r="W44" s="14">
        <v>2.00439466949256E-2</v>
      </c>
      <c r="X44" s="14">
        <v>4.1292242653416401E-3</v>
      </c>
      <c r="Y44" s="14">
        <v>0</v>
      </c>
      <c r="Z44" s="14">
        <v>1.6938609874692701E-2</v>
      </c>
      <c r="AA44" s="14"/>
      <c r="AB44" s="14">
        <v>2.78642248180241E-2</v>
      </c>
      <c r="AC44" s="14">
        <v>1.05611883161433E-2</v>
      </c>
      <c r="AD44" s="14">
        <v>1.41257144267151E-2</v>
      </c>
      <c r="AE44" s="14">
        <v>0</v>
      </c>
      <c r="AF44" s="14">
        <v>0</v>
      </c>
      <c r="AG44" s="14"/>
      <c r="AH44" s="14">
        <v>3.8404340122881199E-3</v>
      </c>
      <c r="AI44" s="14">
        <v>1.03715680062441E-2</v>
      </c>
      <c r="AJ44" s="14"/>
      <c r="AK44" s="14">
        <v>3.6909311597458001E-3</v>
      </c>
      <c r="AL44" s="14">
        <v>1.21460104092979E-2</v>
      </c>
      <c r="AM44" s="14"/>
      <c r="AN44" s="14">
        <v>2.1580805503922302E-3</v>
      </c>
      <c r="AO44" s="14">
        <v>2.11292000258251E-2</v>
      </c>
      <c r="AP44" s="14"/>
      <c r="AQ44" s="14">
        <v>6.5565693899257097E-3</v>
      </c>
      <c r="AR44" s="14">
        <v>1.27691318767712E-2</v>
      </c>
      <c r="AS44" s="14">
        <v>1.2809260516626401E-2</v>
      </c>
    </row>
    <row r="45" spans="2:45" x14ac:dyDescent="0.35">
      <c r="B45" t="s">
        <v>71</v>
      </c>
      <c r="C45" s="14">
        <v>0.858329506601057</v>
      </c>
      <c r="D45" s="14">
        <v>0.86152931133646704</v>
      </c>
      <c r="E45" s="14">
        <v>0.85481943837496999</v>
      </c>
      <c r="F45" s="14"/>
      <c r="G45" s="14">
        <v>0.84476992583913302</v>
      </c>
      <c r="H45" s="14">
        <v>0.90777160214354502</v>
      </c>
      <c r="I45" s="14">
        <v>0.87821996366408495</v>
      </c>
      <c r="J45" s="14">
        <v>0.81372476044636599</v>
      </c>
      <c r="K45" s="14">
        <v>0.84195553330276995</v>
      </c>
      <c r="L45" s="14"/>
      <c r="M45" s="14">
        <v>0.90684956685251095</v>
      </c>
      <c r="N45" s="14">
        <v>0.86777616109026801</v>
      </c>
      <c r="O45" s="14">
        <v>0.84994075115454204</v>
      </c>
      <c r="P45" s="14">
        <v>0.80073147909332998</v>
      </c>
      <c r="Q45" s="14"/>
      <c r="R45" s="14">
        <v>0.92029338761680901</v>
      </c>
      <c r="S45" s="14">
        <v>0.82395577426045397</v>
      </c>
      <c r="T45" s="14">
        <v>0.83239275838626503</v>
      </c>
      <c r="U45" s="14">
        <v>0.83202682930079996</v>
      </c>
      <c r="V45" s="14">
        <v>0.81310836002591702</v>
      </c>
      <c r="W45" s="14">
        <v>0.82168843655756696</v>
      </c>
      <c r="X45" s="14">
        <v>0.87020616583189803</v>
      </c>
      <c r="Y45" s="14">
        <v>0.93016155486181895</v>
      </c>
      <c r="Z45" s="14">
        <v>0.88946538492670502</v>
      </c>
      <c r="AA45" s="14"/>
      <c r="AB45" s="14">
        <v>0.79188081137160204</v>
      </c>
      <c r="AC45" s="14">
        <v>0.85261347804972099</v>
      </c>
      <c r="AD45" s="14">
        <v>0.87758897482348897</v>
      </c>
      <c r="AE45" s="14">
        <v>0.917367850532816</v>
      </c>
      <c r="AF45" s="14">
        <v>0.97603413798420802</v>
      </c>
      <c r="AG45" s="14"/>
      <c r="AH45" s="14">
        <v>0.91399128307087496</v>
      </c>
      <c r="AI45" s="14">
        <v>0.84265297385933702</v>
      </c>
      <c r="AJ45" s="14"/>
      <c r="AK45" s="14">
        <v>0.94115423002409904</v>
      </c>
      <c r="AL45" s="14">
        <v>0.82492287083642302</v>
      </c>
      <c r="AM45" s="14"/>
      <c r="AN45" s="14">
        <v>0.9111529012463</v>
      </c>
      <c r="AO45" s="14">
        <v>0.82005145111938205</v>
      </c>
      <c r="AP45" s="14"/>
      <c r="AQ45" s="14">
        <v>0.89584977482649097</v>
      </c>
      <c r="AR45" s="14">
        <v>0.85503116334630502</v>
      </c>
      <c r="AS45" s="14">
        <v>0.83328075696082804</v>
      </c>
    </row>
    <row r="46" spans="2:45" x14ac:dyDescent="0.35">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row>
    <row r="47" spans="2:45" x14ac:dyDescent="0.35">
      <c r="B47" s="6" t="s">
        <v>81</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row>
    <row r="48" spans="2:45" x14ac:dyDescent="0.35">
      <c r="B48" s="24" t="s">
        <v>76</v>
      </c>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row>
    <row r="49" spans="2:45" x14ac:dyDescent="0.35">
      <c r="B49" t="s">
        <v>66</v>
      </c>
      <c r="C49" s="14">
        <v>0.285296425438127</v>
      </c>
      <c r="D49" s="14">
        <v>0.307467119908446</v>
      </c>
      <c r="E49" s="14">
        <v>0.262414078737292</v>
      </c>
      <c r="F49" s="14"/>
      <c r="G49" s="14">
        <v>0.31576561383112201</v>
      </c>
      <c r="H49" s="14">
        <v>0.37446741106741499</v>
      </c>
      <c r="I49" s="14">
        <v>0.27184128613601</v>
      </c>
      <c r="J49" s="14">
        <v>0.23001423005180399</v>
      </c>
      <c r="K49" s="14">
        <v>0.22860523357423301</v>
      </c>
      <c r="L49" s="14"/>
      <c r="M49" s="14">
        <v>0.41218726952677898</v>
      </c>
      <c r="N49" s="14">
        <v>0.29815071986700198</v>
      </c>
      <c r="O49" s="14">
        <v>0.221459238706251</v>
      </c>
      <c r="P49" s="14">
        <v>0.188579821567912</v>
      </c>
      <c r="Q49" s="14"/>
      <c r="R49" s="14">
        <v>0.39542411077265999</v>
      </c>
      <c r="S49" s="14">
        <v>0.26796241968485501</v>
      </c>
      <c r="T49" s="14">
        <v>0.29220993717692101</v>
      </c>
      <c r="U49" s="14">
        <v>0.244237472866392</v>
      </c>
      <c r="V49" s="14">
        <v>0.24931366383543799</v>
      </c>
      <c r="W49" s="14">
        <v>0.24817731793144501</v>
      </c>
      <c r="X49" s="14">
        <v>0.23883144052681299</v>
      </c>
      <c r="Y49" s="14">
        <v>0.29542708202159002</v>
      </c>
      <c r="Z49" s="14">
        <v>0.286137511638346</v>
      </c>
      <c r="AA49" s="14"/>
      <c r="AB49" s="14">
        <v>0.16890912992274201</v>
      </c>
      <c r="AC49" s="14">
        <v>0.23454635978507099</v>
      </c>
      <c r="AD49" s="14">
        <v>0.36080154504151302</v>
      </c>
      <c r="AE49" s="14">
        <v>0.38216275294778701</v>
      </c>
      <c r="AF49" s="14">
        <v>0.58980658744747005</v>
      </c>
      <c r="AG49" s="14"/>
      <c r="AH49" s="14">
        <v>0.43594343755710702</v>
      </c>
      <c r="AI49" s="14">
        <v>0.221730278996117</v>
      </c>
      <c r="AJ49" s="14"/>
      <c r="AK49" s="14">
        <v>0.46960590029069099</v>
      </c>
      <c r="AL49" s="14">
        <v>0.211190031038995</v>
      </c>
      <c r="AM49" s="14"/>
      <c r="AN49" s="14">
        <v>0.37878102001244102</v>
      </c>
      <c r="AO49" s="14">
        <v>0.212461906162736</v>
      </c>
      <c r="AP49" s="14"/>
      <c r="AQ49" s="14">
        <v>0.40489621096582901</v>
      </c>
      <c r="AR49" s="14">
        <v>0.244461325608688</v>
      </c>
      <c r="AS49" s="14">
        <v>0.25837597880284602</v>
      </c>
    </row>
    <row r="50" spans="2:45" x14ac:dyDescent="0.35">
      <c r="B50" t="s">
        <v>67</v>
      </c>
      <c r="C50" s="14">
        <v>0.31289745230953298</v>
      </c>
      <c r="D50" s="14">
        <v>0.32506656867570299</v>
      </c>
      <c r="E50" s="14">
        <v>0.300312844177958</v>
      </c>
      <c r="F50" s="14"/>
      <c r="G50" s="14">
        <v>0.33197996699461502</v>
      </c>
      <c r="H50" s="14">
        <v>0.30476803194632701</v>
      </c>
      <c r="I50" s="14">
        <v>0.32871364917222501</v>
      </c>
      <c r="J50" s="14">
        <v>0.29817711554342902</v>
      </c>
      <c r="K50" s="14">
        <v>0.30188935586197202</v>
      </c>
      <c r="L50" s="14"/>
      <c r="M50" s="14">
        <v>0.32512109332977102</v>
      </c>
      <c r="N50" s="14">
        <v>0.342293605197175</v>
      </c>
      <c r="O50" s="14">
        <v>0.29491989181189898</v>
      </c>
      <c r="P50" s="14">
        <v>0.287828550508196</v>
      </c>
      <c r="Q50" s="14"/>
      <c r="R50" s="14">
        <v>0.34795788100674901</v>
      </c>
      <c r="S50" s="14">
        <v>0.30922358226492602</v>
      </c>
      <c r="T50" s="14">
        <v>0.28883011003412301</v>
      </c>
      <c r="U50" s="14">
        <v>0.30562853129916601</v>
      </c>
      <c r="V50" s="14">
        <v>0.346808905843278</v>
      </c>
      <c r="W50" s="14">
        <v>0.34206223083805498</v>
      </c>
      <c r="X50" s="14">
        <v>0.29134683738051098</v>
      </c>
      <c r="Y50" s="14">
        <v>0.29459287428577702</v>
      </c>
      <c r="Z50" s="14">
        <v>0.276576522674086</v>
      </c>
      <c r="AA50" s="14"/>
      <c r="AB50" s="14">
        <v>0.32507858919333099</v>
      </c>
      <c r="AC50" s="14">
        <v>0.28331178426041498</v>
      </c>
      <c r="AD50" s="14">
        <v>0.31807497381918598</v>
      </c>
      <c r="AE50" s="14">
        <v>0.32669779169235003</v>
      </c>
      <c r="AF50" s="14">
        <v>0.22269831623001099</v>
      </c>
      <c r="AG50" s="14"/>
      <c r="AH50" s="14">
        <v>0.33566595101450197</v>
      </c>
      <c r="AI50" s="14">
        <v>0.30527524794291</v>
      </c>
      <c r="AJ50" s="14"/>
      <c r="AK50" s="14">
        <v>0.32567970319381501</v>
      </c>
      <c r="AL50" s="14">
        <v>0.30500713055239898</v>
      </c>
      <c r="AM50" s="14"/>
      <c r="AN50" s="14">
        <v>0.31077543791453299</v>
      </c>
      <c r="AO50" s="14">
        <v>0.31399007445301902</v>
      </c>
      <c r="AP50" s="14"/>
      <c r="AQ50" s="14">
        <v>0.26823948453107999</v>
      </c>
      <c r="AR50" s="14">
        <v>0.32789475655040601</v>
      </c>
      <c r="AS50" s="14">
        <v>0.341900729709192</v>
      </c>
    </row>
    <row r="51" spans="2:45" x14ac:dyDescent="0.35">
      <c r="B51" t="s">
        <v>68</v>
      </c>
      <c r="C51" s="14">
        <v>0.21576403984690301</v>
      </c>
      <c r="D51" s="14">
        <v>0.198171955134781</v>
      </c>
      <c r="E51" s="14">
        <v>0.23395308915471499</v>
      </c>
      <c r="F51" s="14"/>
      <c r="G51" s="14">
        <v>0.19255637666018899</v>
      </c>
      <c r="H51" s="14">
        <v>0.203360514726869</v>
      </c>
      <c r="I51" s="14">
        <v>0.216957623792013</v>
      </c>
      <c r="J51" s="14">
        <v>0.23869127725595801</v>
      </c>
      <c r="K51" s="14">
        <v>0.22534965641003199</v>
      </c>
      <c r="L51" s="14"/>
      <c r="M51" s="14">
        <v>0.16970546384428101</v>
      </c>
      <c r="N51" s="14">
        <v>0.221266282011268</v>
      </c>
      <c r="O51" s="14">
        <v>0.246003471132</v>
      </c>
      <c r="P51" s="14">
        <v>0.23098646814402601</v>
      </c>
      <c r="Q51" s="14"/>
      <c r="R51" s="14">
        <v>0.14405272683697201</v>
      </c>
      <c r="S51" s="14">
        <v>0.216141474323406</v>
      </c>
      <c r="T51" s="14">
        <v>0.23473241013312399</v>
      </c>
      <c r="U51" s="14">
        <v>0.23137917035383701</v>
      </c>
      <c r="V51" s="14">
        <v>0.19786221864884901</v>
      </c>
      <c r="W51" s="14">
        <v>0.24847413843392699</v>
      </c>
      <c r="X51" s="14">
        <v>0.25210841301306902</v>
      </c>
      <c r="Y51" s="14">
        <v>0.221468081680917</v>
      </c>
      <c r="Z51" s="14">
        <v>0.23262824011646799</v>
      </c>
      <c r="AA51" s="14"/>
      <c r="AB51" s="14">
        <v>0.22071088621238999</v>
      </c>
      <c r="AC51" s="14">
        <v>0.26989499695244201</v>
      </c>
      <c r="AD51" s="14">
        <v>0.18718323175598101</v>
      </c>
      <c r="AE51" s="14">
        <v>0.204326625783321</v>
      </c>
      <c r="AF51" s="14">
        <v>0.114549716582473</v>
      </c>
      <c r="AG51" s="14"/>
      <c r="AH51" s="14">
        <v>0.155514442071706</v>
      </c>
      <c r="AI51" s="14">
        <v>0.24174914429302799</v>
      </c>
      <c r="AJ51" s="14"/>
      <c r="AK51" s="14">
        <v>0.13473159486935901</v>
      </c>
      <c r="AL51" s="14">
        <v>0.254027066218391</v>
      </c>
      <c r="AM51" s="14"/>
      <c r="AN51" s="14">
        <v>0.200643617585746</v>
      </c>
      <c r="AO51" s="14">
        <v>0.22590726233878</v>
      </c>
      <c r="AP51" s="14"/>
      <c r="AQ51" s="14">
        <v>0.18237037674578299</v>
      </c>
      <c r="AR51" s="14">
        <v>0.23248561271412399</v>
      </c>
      <c r="AS51" s="14">
        <v>0.20465611648312701</v>
      </c>
    </row>
    <row r="52" spans="2:45" x14ac:dyDescent="0.35">
      <c r="B52" t="s">
        <v>69</v>
      </c>
      <c r="C52" s="14">
        <v>0.166072677105916</v>
      </c>
      <c r="D52" s="14">
        <v>0.15010097140349199</v>
      </c>
      <c r="E52" s="14">
        <v>0.182527649002207</v>
      </c>
      <c r="F52" s="14"/>
      <c r="G52" s="14">
        <v>0.13236333766004699</v>
      </c>
      <c r="H52" s="14">
        <v>0.100006736983016</v>
      </c>
      <c r="I52" s="14">
        <v>0.16774040332131501</v>
      </c>
      <c r="J52" s="14">
        <v>0.20845150756016301</v>
      </c>
      <c r="K52" s="14">
        <v>0.22799642725097399</v>
      </c>
      <c r="L52" s="14"/>
      <c r="M52" s="14">
        <v>8.5626584021029906E-2</v>
      </c>
      <c r="N52" s="14">
        <v>0.13536940918661799</v>
      </c>
      <c r="O52" s="14">
        <v>0.21181174715284701</v>
      </c>
      <c r="P52" s="14">
        <v>0.24604381788413299</v>
      </c>
      <c r="Q52" s="14"/>
      <c r="R52" s="14">
        <v>0.107730449229618</v>
      </c>
      <c r="S52" s="14">
        <v>0.18817296839376399</v>
      </c>
      <c r="T52" s="14">
        <v>0.15502520655535501</v>
      </c>
      <c r="U52" s="14">
        <v>0.198322012286236</v>
      </c>
      <c r="V52" s="14">
        <v>0.18471199344176301</v>
      </c>
      <c r="W52" s="14">
        <v>0.148230061588488</v>
      </c>
      <c r="X52" s="14">
        <v>0.19552307007553801</v>
      </c>
      <c r="Y52" s="14">
        <v>0.18088761056797101</v>
      </c>
      <c r="Z52" s="14">
        <v>0.16428266778839901</v>
      </c>
      <c r="AA52" s="14"/>
      <c r="AB52" s="14">
        <v>0.24552607506363799</v>
      </c>
      <c r="AC52" s="14">
        <v>0.197309934178406</v>
      </c>
      <c r="AD52" s="14">
        <v>0.118918999796663</v>
      </c>
      <c r="AE52" s="14">
        <v>7.9477132113462107E-2</v>
      </c>
      <c r="AF52" s="14">
        <v>7.2945379740046404E-2</v>
      </c>
      <c r="AG52" s="14"/>
      <c r="AH52" s="14">
        <v>6.9480381327479204E-2</v>
      </c>
      <c r="AI52" s="14">
        <v>0.21237836467744001</v>
      </c>
      <c r="AJ52" s="14"/>
      <c r="AK52" s="14">
        <v>6.4192004888697807E-2</v>
      </c>
      <c r="AL52" s="14">
        <v>0.21189509724890301</v>
      </c>
      <c r="AM52" s="14"/>
      <c r="AN52" s="14">
        <v>0.10247656793557799</v>
      </c>
      <c r="AO52" s="14">
        <v>0.21894191444719299</v>
      </c>
      <c r="AP52" s="14"/>
      <c r="AQ52" s="14">
        <v>0.13091251491928299</v>
      </c>
      <c r="AR52" s="14">
        <v>0.176550603505088</v>
      </c>
      <c r="AS52" s="14">
        <v>0.17333719480642601</v>
      </c>
    </row>
    <row r="53" spans="2:45" x14ac:dyDescent="0.35">
      <c r="B53" t="s">
        <v>70</v>
      </c>
      <c r="C53" s="14">
        <v>1.9969405299520501E-2</v>
      </c>
      <c r="D53" s="14">
        <v>1.9193384877578601E-2</v>
      </c>
      <c r="E53" s="14">
        <v>2.0792338927827898E-2</v>
      </c>
      <c r="F53" s="14"/>
      <c r="G53" s="14">
        <v>2.7334704854027E-2</v>
      </c>
      <c r="H53" s="14">
        <v>1.7397305276372399E-2</v>
      </c>
      <c r="I53" s="14">
        <v>1.4747037578436799E-2</v>
      </c>
      <c r="J53" s="14">
        <v>2.4665869588645199E-2</v>
      </c>
      <c r="K53" s="14">
        <v>1.6159326902787999E-2</v>
      </c>
      <c r="L53" s="14"/>
      <c r="M53" s="14">
        <v>7.3595892781378996E-3</v>
      </c>
      <c r="N53" s="14">
        <v>2.9199837379370302E-3</v>
      </c>
      <c r="O53" s="14">
        <v>2.5805651197003201E-2</v>
      </c>
      <c r="P53" s="14">
        <v>4.6561341895732501E-2</v>
      </c>
      <c r="Q53" s="14"/>
      <c r="R53" s="14">
        <v>4.8348321540017799E-3</v>
      </c>
      <c r="S53" s="14">
        <v>1.8499555333048801E-2</v>
      </c>
      <c r="T53" s="14">
        <v>2.9202336100477799E-2</v>
      </c>
      <c r="U53" s="14">
        <v>2.0432813194367901E-2</v>
      </c>
      <c r="V53" s="14">
        <v>2.1303218230672501E-2</v>
      </c>
      <c r="W53" s="14">
        <v>1.30562512080853E-2</v>
      </c>
      <c r="X53" s="14">
        <v>2.21902390040697E-2</v>
      </c>
      <c r="Y53" s="14">
        <v>7.62435144374416E-3</v>
      </c>
      <c r="Z53" s="14">
        <v>4.0375057782700403E-2</v>
      </c>
      <c r="AA53" s="14"/>
      <c r="AB53" s="14">
        <v>3.9775319607899699E-2</v>
      </c>
      <c r="AC53" s="14">
        <v>1.4936924823666899E-2</v>
      </c>
      <c r="AD53" s="14">
        <v>1.5021249586657501E-2</v>
      </c>
      <c r="AE53" s="14">
        <v>7.3356974630801102E-3</v>
      </c>
      <c r="AF53" s="14">
        <v>0</v>
      </c>
      <c r="AG53" s="14"/>
      <c r="AH53" s="14">
        <v>3.3957880292060602E-3</v>
      </c>
      <c r="AI53" s="14">
        <v>1.8866964090505398E-2</v>
      </c>
      <c r="AJ53" s="14"/>
      <c r="AK53" s="14">
        <v>5.7907967574376898E-3</v>
      </c>
      <c r="AL53" s="14">
        <v>1.78806749413115E-2</v>
      </c>
      <c r="AM53" s="14"/>
      <c r="AN53" s="14">
        <v>7.3233565517036104E-3</v>
      </c>
      <c r="AO53" s="14">
        <v>2.8698842598271899E-2</v>
      </c>
      <c r="AP53" s="14"/>
      <c r="AQ53" s="14">
        <v>1.35814128380243E-2</v>
      </c>
      <c r="AR53" s="14">
        <v>1.8607701621693399E-2</v>
      </c>
      <c r="AS53" s="14">
        <v>2.1729980198409E-2</v>
      </c>
    </row>
    <row r="54" spans="2:45" x14ac:dyDescent="0.35">
      <c r="B54" t="s">
        <v>71</v>
      </c>
      <c r="C54" s="14">
        <v>0.59819387774765997</v>
      </c>
      <c r="D54" s="14">
        <v>0.63253368858414905</v>
      </c>
      <c r="E54" s="14">
        <v>0.56272692291524995</v>
      </c>
      <c r="F54" s="14"/>
      <c r="G54" s="14">
        <v>0.64774558082573697</v>
      </c>
      <c r="H54" s="14">
        <v>0.67923544301374195</v>
      </c>
      <c r="I54" s="14">
        <v>0.60055493530823501</v>
      </c>
      <c r="J54" s="14">
        <v>0.52819134559523395</v>
      </c>
      <c r="K54" s="14">
        <v>0.53049458943620498</v>
      </c>
      <c r="L54" s="14"/>
      <c r="M54" s="14">
        <v>0.73730836285655099</v>
      </c>
      <c r="N54" s="14">
        <v>0.64044432506417703</v>
      </c>
      <c r="O54" s="14">
        <v>0.51637913051815099</v>
      </c>
      <c r="P54" s="14">
        <v>0.47640837207610798</v>
      </c>
      <c r="Q54" s="14"/>
      <c r="R54" s="14">
        <v>0.743381991779409</v>
      </c>
      <c r="S54" s="14">
        <v>0.57718600194978098</v>
      </c>
      <c r="T54" s="14">
        <v>0.58104004721104296</v>
      </c>
      <c r="U54" s="14">
        <v>0.54986600416555897</v>
      </c>
      <c r="V54" s="14">
        <v>0.59612256967871602</v>
      </c>
      <c r="W54" s="14">
        <v>0.59023954876950002</v>
      </c>
      <c r="X54" s="14">
        <v>0.53017827790732297</v>
      </c>
      <c r="Y54" s="14">
        <v>0.59001995630736703</v>
      </c>
      <c r="Z54" s="14">
        <v>0.56271403431243205</v>
      </c>
      <c r="AA54" s="14"/>
      <c r="AB54" s="14">
        <v>0.49398771911607298</v>
      </c>
      <c r="AC54" s="14">
        <v>0.51785814404548502</v>
      </c>
      <c r="AD54" s="14">
        <v>0.678876518860699</v>
      </c>
      <c r="AE54" s="14">
        <v>0.70886054464013604</v>
      </c>
      <c r="AF54" s="14">
        <v>0.81250490367748096</v>
      </c>
      <c r="AG54" s="14"/>
      <c r="AH54" s="14">
        <v>0.77160938857160799</v>
      </c>
      <c r="AI54" s="14">
        <v>0.52700552693902702</v>
      </c>
      <c r="AJ54" s="14"/>
      <c r="AK54" s="14">
        <v>0.79528560348450605</v>
      </c>
      <c r="AL54" s="14">
        <v>0.51619716159139395</v>
      </c>
      <c r="AM54" s="14"/>
      <c r="AN54" s="14">
        <v>0.68955645792697295</v>
      </c>
      <c r="AO54" s="14">
        <v>0.52645198061575504</v>
      </c>
      <c r="AP54" s="14"/>
      <c r="AQ54" s="14">
        <v>0.67313569549690999</v>
      </c>
      <c r="AR54" s="14">
        <v>0.57235608215909395</v>
      </c>
      <c r="AS54" s="14">
        <v>0.60027670851203796</v>
      </c>
    </row>
    <row r="55" spans="2:45" x14ac:dyDescent="0.35">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row>
    <row r="56" spans="2:45" x14ac:dyDescent="0.35">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row>
    <row r="57" spans="2:45" x14ac:dyDescent="0.35">
      <c r="B57" s="6" t="s">
        <v>82</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row>
    <row r="58" spans="2:45" x14ac:dyDescent="0.35">
      <c r="B58" s="24" t="s">
        <v>76</v>
      </c>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row>
    <row r="59" spans="2:45" x14ac:dyDescent="0.35">
      <c r="B59" t="s">
        <v>66</v>
      </c>
      <c r="C59" s="14">
        <v>1</v>
      </c>
      <c r="D59" s="14">
        <v>1</v>
      </c>
      <c r="E59" s="14">
        <v>1</v>
      </c>
      <c r="F59" s="14"/>
      <c r="G59" s="14">
        <v>1</v>
      </c>
      <c r="H59" s="14">
        <v>1</v>
      </c>
      <c r="I59" s="14">
        <v>1</v>
      </c>
      <c r="J59" s="14">
        <v>1</v>
      </c>
      <c r="K59" s="14">
        <v>1</v>
      </c>
      <c r="L59" s="14"/>
      <c r="M59" s="14">
        <v>1</v>
      </c>
      <c r="N59" s="14">
        <v>1</v>
      </c>
      <c r="O59" s="14">
        <v>1</v>
      </c>
      <c r="P59" s="14">
        <v>1</v>
      </c>
      <c r="Q59" s="14"/>
      <c r="R59" s="14">
        <v>1</v>
      </c>
      <c r="S59" s="14">
        <v>1</v>
      </c>
      <c r="T59" s="14">
        <v>1</v>
      </c>
      <c r="U59" s="14">
        <v>1</v>
      </c>
      <c r="V59" s="14">
        <v>1</v>
      </c>
      <c r="W59" s="14">
        <v>1</v>
      </c>
      <c r="X59" s="14">
        <v>1</v>
      </c>
      <c r="Y59" s="14">
        <v>1</v>
      </c>
      <c r="Z59" s="14">
        <v>1</v>
      </c>
      <c r="AA59" s="14"/>
      <c r="AB59" s="14">
        <v>1</v>
      </c>
      <c r="AC59" s="14">
        <v>1</v>
      </c>
      <c r="AD59" s="14">
        <v>1</v>
      </c>
      <c r="AE59" s="14">
        <v>1</v>
      </c>
      <c r="AF59" s="14">
        <v>1</v>
      </c>
      <c r="AG59" s="14"/>
      <c r="AH59" s="14">
        <v>1</v>
      </c>
      <c r="AI59" s="14">
        <v>1</v>
      </c>
      <c r="AJ59" s="14"/>
      <c r="AK59" s="14">
        <v>1</v>
      </c>
      <c r="AL59" s="14">
        <v>1</v>
      </c>
      <c r="AM59" s="14"/>
      <c r="AN59" s="14">
        <v>1</v>
      </c>
      <c r="AO59" s="14">
        <v>1</v>
      </c>
      <c r="AP59" s="14"/>
      <c r="AQ59" s="14">
        <v>1</v>
      </c>
      <c r="AR59" s="14">
        <v>1</v>
      </c>
      <c r="AS59" s="14">
        <v>1</v>
      </c>
    </row>
    <row r="60" spans="2:45" x14ac:dyDescent="0.35">
      <c r="B60" t="s">
        <v>67</v>
      </c>
      <c r="C60" s="14">
        <v>0</v>
      </c>
      <c r="D60" s="14">
        <v>0</v>
      </c>
      <c r="E60" s="14">
        <v>0</v>
      </c>
      <c r="F60" s="14"/>
      <c r="G60" s="14">
        <v>0</v>
      </c>
      <c r="H60" s="14">
        <v>0</v>
      </c>
      <c r="I60" s="14">
        <v>0</v>
      </c>
      <c r="J60" s="14">
        <v>0</v>
      </c>
      <c r="K60" s="14">
        <v>0</v>
      </c>
      <c r="L60" s="14"/>
      <c r="M60" s="14">
        <v>0</v>
      </c>
      <c r="N60" s="14">
        <v>0</v>
      </c>
      <c r="O60" s="14">
        <v>0</v>
      </c>
      <c r="P60" s="14">
        <v>0</v>
      </c>
      <c r="Q60" s="14"/>
      <c r="R60" s="14">
        <v>0</v>
      </c>
      <c r="S60" s="14">
        <v>0</v>
      </c>
      <c r="T60" s="14">
        <v>0</v>
      </c>
      <c r="U60" s="14">
        <v>0</v>
      </c>
      <c r="V60" s="14">
        <v>0</v>
      </c>
      <c r="W60" s="14">
        <v>0</v>
      </c>
      <c r="X60" s="14">
        <v>0</v>
      </c>
      <c r="Y60" s="14">
        <v>0</v>
      </c>
      <c r="Z60" s="14">
        <v>0</v>
      </c>
      <c r="AA60" s="14"/>
      <c r="AB60" s="14">
        <v>0</v>
      </c>
      <c r="AC60" s="14">
        <v>0</v>
      </c>
      <c r="AD60" s="14">
        <v>0</v>
      </c>
      <c r="AE60" s="14">
        <v>0</v>
      </c>
      <c r="AF60" s="14">
        <v>0</v>
      </c>
      <c r="AG60" s="14"/>
      <c r="AH60" s="14">
        <v>0</v>
      </c>
      <c r="AI60" s="14">
        <v>0</v>
      </c>
      <c r="AJ60" s="14"/>
      <c r="AK60" s="14">
        <v>0</v>
      </c>
      <c r="AL60" s="14">
        <v>0</v>
      </c>
      <c r="AM60" s="14"/>
      <c r="AN60" s="14">
        <v>0</v>
      </c>
      <c r="AO60" s="14">
        <v>0</v>
      </c>
      <c r="AP60" s="14"/>
      <c r="AQ60" s="14">
        <v>0</v>
      </c>
      <c r="AR60" s="14">
        <v>0</v>
      </c>
      <c r="AS60" s="14">
        <v>0</v>
      </c>
    </row>
    <row r="61" spans="2:45" x14ac:dyDescent="0.35">
      <c r="B61" t="s">
        <v>68</v>
      </c>
      <c r="C61" s="14">
        <v>0</v>
      </c>
      <c r="D61" s="14">
        <v>0</v>
      </c>
      <c r="E61" s="14">
        <v>0</v>
      </c>
      <c r="F61" s="14"/>
      <c r="G61" s="14">
        <v>0</v>
      </c>
      <c r="H61" s="14">
        <v>0</v>
      </c>
      <c r="I61" s="14">
        <v>0</v>
      </c>
      <c r="J61" s="14">
        <v>0</v>
      </c>
      <c r="K61" s="14">
        <v>0</v>
      </c>
      <c r="L61" s="14"/>
      <c r="M61" s="14">
        <v>0</v>
      </c>
      <c r="N61" s="14">
        <v>0</v>
      </c>
      <c r="O61" s="14">
        <v>0</v>
      </c>
      <c r="P61" s="14">
        <v>0</v>
      </c>
      <c r="Q61" s="14"/>
      <c r="R61" s="14">
        <v>0</v>
      </c>
      <c r="S61" s="14">
        <v>0</v>
      </c>
      <c r="T61" s="14">
        <v>0</v>
      </c>
      <c r="U61" s="14">
        <v>0</v>
      </c>
      <c r="V61" s="14">
        <v>0</v>
      </c>
      <c r="W61" s="14">
        <v>0</v>
      </c>
      <c r="X61" s="14">
        <v>0</v>
      </c>
      <c r="Y61" s="14">
        <v>0</v>
      </c>
      <c r="Z61" s="14">
        <v>0</v>
      </c>
      <c r="AA61" s="14"/>
      <c r="AB61" s="14">
        <v>0</v>
      </c>
      <c r="AC61" s="14">
        <v>0</v>
      </c>
      <c r="AD61" s="14">
        <v>0</v>
      </c>
      <c r="AE61" s="14">
        <v>0</v>
      </c>
      <c r="AF61" s="14">
        <v>0</v>
      </c>
      <c r="AG61" s="14"/>
      <c r="AH61" s="14">
        <v>0</v>
      </c>
      <c r="AI61" s="14">
        <v>0</v>
      </c>
      <c r="AJ61" s="14"/>
      <c r="AK61" s="14">
        <v>0</v>
      </c>
      <c r="AL61" s="14">
        <v>0</v>
      </c>
      <c r="AM61" s="14"/>
      <c r="AN61" s="14">
        <v>0</v>
      </c>
      <c r="AO61" s="14">
        <v>0</v>
      </c>
      <c r="AP61" s="14"/>
      <c r="AQ61" s="14">
        <v>0</v>
      </c>
      <c r="AR61" s="14">
        <v>0</v>
      </c>
      <c r="AS61" s="14">
        <v>0</v>
      </c>
    </row>
    <row r="62" spans="2:45" x14ac:dyDescent="0.35">
      <c r="B62" t="s">
        <v>69</v>
      </c>
      <c r="C62" s="14">
        <v>0</v>
      </c>
      <c r="D62" s="14">
        <v>0</v>
      </c>
      <c r="E62" s="14">
        <v>0</v>
      </c>
      <c r="F62" s="14"/>
      <c r="G62" s="14">
        <v>0</v>
      </c>
      <c r="H62" s="14">
        <v>0</v>
      </c>
      <c r="I62" s="14">
        <v>0</v>
      </c>
      <c r="J62" s="14">
        <v>0</v>
      </c>
      <c r="K62" s="14">
        <v>0</v>
      </c>
      <c r="L62" s="14"/>
      <c r="M62" s="14">
        <v>0</v>
      </c>
      <c r="N62" s="14">
        <v>0</v>
      </c>
      <c r="O62" s="14">
        <v>0</v>
      </c>
      <c r="P62" s="14">
        <v>0</v>
      </c>
      <c r="Q62" s="14"/>
      <c r="R62" s="14">
        <v>0</v>
      </c>
      <c r="S62" s="14">
        <v>0</v>
      </c>
      <c r="T62" s="14">
        <v>0</v>
      </c>
      <c r="U62" s="14">
        <v>0</v>
      </c>
      <c r="V62" s="14">
        <v>0</v>
      </c>
      <c r="W62" s="14">
        <v>0</v>
      </c>
      <c r="X62" s="14">
        <v>0</v>
      </c>
      <c r="Y62" s="14">
        <v>0</v>
      </c>
      <c r="Z62" s="14">
        <v>0</v>
      </c>
      <c r="AA62" s="14"/>
      <c r="AB62" s="14">
        <v>0</v>
      </c>
      <c r="AC62" s="14">
        <v>0</v>
      </c>
      <c r="AD62" s="14">
        <v>0</v>
      </c>
      <c r="AE62" s="14">
        <v>0</v>
      </c>
      <c r="AF62" s="14">
        <v>0</v>
      </c>
      <c r="AG62" s="14"/>
      <c r="AH62" s="14">
        <v>0</v>
      </c>
      <c r="AI62" s="14">
        <v>0</v>
      </c>
      <c r="AJ62" s="14"/>
      <c r="AK62" s="14">
        <v>0</v>
      </c>
      <c r="AL62" s="14">
        <v>0</v>
      </c>
      <c r="AM62" s="14"/>
      <c r="AN62" s="14">
        <v>0</v>
      </c>
      <c r="AO62" s="14">
        <v>0</v>
      </c>
      <c r="AP62" s="14"/>
      <c r="AQ62" s="14">
        <v>0</v>
      </c>
      <c r="AR62" s="14">
        <v>0</v>
      </c>
      <c r="AS62" s="14">
        <v>0</v>
      </c>
    </row>
    <row r="63" spans="2:45" x14ac:dyDescent="0.35">
      <c r="B63" t="s">
        <v>70</v>
      </c>
      <c r="C63" s="14">
        <v>0</v>
      </c>
      <c r="D63" s="14">
        <v>0</v>
      </c>
      <c r="E63" s="14">
        <v>0</v>
      </c>
      <c r="F63" s="14"/>
      <c r="G63" s="14">
        <v>0</v>
      </c>
      <c r="H63" s="14">
        <v>0</v>
      </c>
      <c r="I63" s="14">
        <v>0</v>
      </c>
      <c r="J63" s="14">
        <v>0</v>
      </c>
      <c r="K63" s="14">
        <v>0</v>
      </c>
      <c r="L63" s="14"/>
      <c r="M63" s="14">
        <v>0</v>
      </c>
      <c r="N63" s="14">
        <v>0</v>
      </c>
      <c r="O63" s="14">
        <v>0</v>
      </c>
      <c r="P63" s="14">
        <v>0</v>
      </c>
      <c r="Q63" s="14"/>
      <c r="R63" s="14">
        <v>0</v>
      </c>
      <c r="S63" s="14">
        <v>0</v>
      </c>
      <c r="T63" s="14">
        <v>0</v>
      </c>
      <c r="U63" s="14">
        <v>0</v>
      </c>
      <c r="V63" s="14">
        <v>0</v>
      </c>
      <c r="W63" s="14">
        <v>0</v>
      </c>
      <c r="X63" s="14">
        <v>0</v>
      </c>
      <c r="Y63" s="14">
        <v>0</v>
      </c>
      <c r="Z63" s="14">
        <v>0</v>
      </c>
      <c r="AA63" s="14"/>
      <c r="AB63" s="14">
        <v>0</v>
      </c>
      <c r="AC63" s="14">
        <v>0</v>
      </c>
      <c r="AD63" s="14">
        <v>0</v>
      </c>
      <c r="AE63" s="14">
        <v>0</v>
      </c>
      <c r="AF63" s="14">
        <v>0</v>
      </c>
      <c r="AG63" s="14"/>
      <c r="AH63" s="14">
        <v>0</v>
      </c>
      <c r="AI63" s="14">
        <v>0</v>
      </c>
      <c r="AJ63" s="14"/>
      <c r="AK63" s="14">
        <v>0</v>
      </c>
      <c r="AL63" s="14">
        <v>0</v>
      </c>
      <c r="AM63" s="14"/>
      <c r="AN63" s="14">
        <v>0</v>
      </c>
      <c r="AO63" s="14">
        <v>0</v>
      </c>
      <c r="AP63" s="14"/>
      <c r="AQ63" s="14">
        <v>0</v>
      </c>
      <c r="AR63" s="14">
        <v>0</v>
      </c>
      <c r="AS63" s="14">
        <v>0</v>
      </c>
    </row>
    <row r="64" spans="2:45" x14ac:dyDescent="0.35">
      <c r="B64" t="s">
        <v>71</v>
      </c>
      <c r="C64" s="14">
        <v>1</v>
      </c>
      <c r="D64" s="14">
        <v>1</v>
      </c>
      <c r="E64" s="14">
        <v>1</v>
      </c>
      <c r="F64" s="14"/>
      <c r="G64" s="14">
        <v>1</v>
      </c>
      <c r="H64" s="14">
        <v>1</v>
      </c>
      <c r="I64" s="14">
        <v>1</v>
      </c>
      <c r="J64" s="14">
        <v>1</v>
      </c>
      <c r="K64" s="14">
        <v>1</v>
      </c>
      <c r="L64" s="14"/>
      <c r="M64" s="14">
        <v>1</v>
      </c>
      <c r="N64" s="14">
        <v>1</v>
      </c>
      <c r="O64" s="14">
        <v>1</v>
      </c>
      <c r="P64" s="14">
        <v>1</v>
      </c>
      <c r="Q64" s="14"/>
      <c r="R64" s="14">
        <v>1</v>
      </c>
      <c r="S64" s="14">
        <v>1</v>
      </c>
      <c r="T64" s="14">
        <v>1</v>
      </c>
      <c r="U64" s="14">
        <v>1</v>
      </c>
      <c r="V64" s="14">
        <v>1</v>
      </c>
      <c r="W64" s="14">
        <v>1</v>
      </c>
      <c r="X64" s="14">
        <v>1</v>
      </c>
      <c r="Y64" s="14">
        <v>1</v>
      </c>
      <c r="Z64" s="14">
        <v>1</v>
      </c>
      <c r="AA64" s="14"/>
      <c r="AB64" s="14">
        <v>1</v>
      </c>
      <c r="AC64" s="14">
        <v>1</v>
      </c>
      <c r="AD64" s="14">
        <v>1</v>
      </c>
      <c r="AE64" s="14">
        <v>1</v>
      </c>
      <c r="AF64" s="14">
        <v>1</v>
      </c>
      <c r="AG64" s="14"/>
      <c r="AH64" s="14">
        <v>1</v>
      </c>
      <c r="AI64" s="14">
        <v>1</v>
      </c>
      <c r="AJ64" s="14"/>
      <c r="AK64" s="14">
        <v>1</v>
      </c>
      <c r="AL64" s="14">
        <v>1</v>
      </c>
      <c r="AM64" s="14"/>
      <c r="AN64" s="14">
        <v>1</v>
      </c>
      <c r="AO64" s="14">
        <v>1</v>
      </c>
      <c r="AP64" s="14"/>
      <c r="AQ64" s="14">
        <v>1</v>
      </c>
      <c r="AR64" s="14">
        <v>1</v>
      </c>
      <c r="AS64" s="14">
        <v>1</v>
      </c>
    </row>
    <row r="65" spans="2:45" x14ac:dyDescent="0.35">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row>
    <row r="66" spans="2:45" x14ac:dyDescent="0.35">
      <c r="B66" s="6" t="s">
        <v>83</v>
      </c>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row>
    <row r="67" spans="2:45" x14ac:dyDescent="0.35">
      <c r="B67" s="24" t="s">
        <v>76</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row>
    <row r="68" spans="2:45" x14ac:dyDescent="0.35">
      <c r="B68" t="s">
        <v>66</v>
      </c>
      <c r="C68" s="14">
        <v>0.58091332419360397</v>
      </c>
      <c r="D68" s="14">
        <v>0.54442409448156104</v>
      </c>
      <c r="E68" s="14">
        <v>0.616934335591797</v>
      </c>
      <c r="F68" s="14"/>
      <c r="G68" s="14">
        <v>0.56990566079497296</v>
      </c>
      <c r="H68" s="14">
        <v>0.62362130034115903</v>
      </c>
      <c r="I68" s="14">
        <v>0.57920116511381003</v>
      </c>
      <c r="J68" s="14">
        <v>0.55004728008151804</v>
      </c>
      <c r="K68" s="14">
        <v>0.57978124327358305</v>
      </c>
      <c r="L68" s="14"/>
      <c r="M68" s="14">
        <v>0.58023131418876295</v>
      </c>
      <c r="N68" s="14">
        <v>0.57082367813364399</v>
      </c>
      <c r="O68" s="14">
        <v>0.61620368725311603</v>
      </c>
      <c r="P68" s="14">
        <v>0.55919904809046395</v>
      </c>
      <c r="Q68" s="14"/>
      <c r="R68" s="14">
        <v>0.62222447935525704</v>
      </c>
      <c r="S68" s="14">
        <v>0.55974652330581998</v>
      </c>
      <c r="T68" s="14">
        <v>0.59735023687035305</v>
      </c>
      <c r="U68" s="14">
        <v>0.54150118472597797</v>
      </c>
      <c r="V68" s="14">
        <v>0.52788220241058204</v>
      </c>
      <c r="W68" s="14">
        <v>0.61222167767355296</v>
      </c>
      <c r="X68" s="14">
        <v>0.53389990353384598</v>
      </c>
      <c r="Y68" s="14">
        <v>0.64096880898348596</v>
      </c>
      <c r="Z68" s="14">
        <v>0.60244351001926499</v>
      </c>
      <c r="AA68" s="14"/>
      <c r="AB68" s="14">
        <v>0.56019506836857402</v>
      </c>
      <c r="AC68" s="14">
        <v>0.55234474614003304</v>
      </c>
      <c r="AD68" s="14">
        <v>0.587522863932885</v>
      </c>
      <c r="AE68" s="14">
        <v>0.63461834475880397</v>
      </c>
      <c r="AF68" s="14">
        <v>0.435825055357767</v>
      </c>
      <c r="AG68" s="14"/>
      <c r="AH68" s="14">
        <v>0.66078471821435403</v>
      </c>
      <c r="AI68" s="14">
        <v>0.55482451757213702</v>
      </c>
      <c r="AJ68" s="14"/>
      <c r="AK68" s="14">
        <v>0.60454976561290297</v>
      </c>
      <c r="AL68" s="14">
        <v>0.57258255160396199</v>
      </c>
      <c r="AM68" s="14"/>
      <c r="AN68" s="14">
        <v>0.62465903681705803</v>
      </c>
      <c r="AO68" s="14">
        <v>0.545963480257732</v>
      </c>
      <c r="AP68" s="14"/>
      <c r="AQ68" s="14">
        <v>0.55843360587347701</v>
      </c>
      <c r="AR68" s="14">
        <v>0.59409249288144805</v>
      </c>
      <c r="AS68" s="14">
        <v>0.57645479488109896</v>
      </c>
    </row>
    <row r="69" spans="2:45" x14ac:dyDescent="0.35">
      <c r="B69" t="s">
        <v>67</v>
      </c>
      <c r="C69" s="14">
        <v>0.314710992094694</v>
      </c>
      <c r="D69" s="14">
        <v>0.34598210012545599</v>
      </c>
      <c r="E69" s="14">
        <v>0.28375363112301699</v>
      </c>
      <c r="F69" s="14"/>
      <c r="G69" s="14">
        <v>0.35156714573200798</v>
      </c>
      <c r="H69" s="14">
        <v>0.276825315774753</v>
      </c>
      <c r="I69" s="14">
        <v>0.320940784284447</v>
      </c>
      <c r="J69" s="14">
        <v>0.30892933436653502</v>
      </c>
      <c r="K69" s="14">
        <v>0.32270282164633801</v>
      </c>
      <c r="L69" s="14"/>
      <c r="M69" s="14">
        <v>0.32752433103996598</v>
      </c>
      <c r="N69" s="14">
        <v>0.33187301392395802</v>
      </c>
      <c r="O69" s="14">
        <v>0.27603498079121003</v>
      </c>
      <c r="P69" s="14">
        <v>0.31689776103443801</v>
      </c>
      <c r="Q69" s="14"/>
      <c r="R69" s="14">
        <v>0.29012667951812998</v>
      </c>
      <c r="S69" s="14">
        <v>0.30825073696018501</v>
      </c>
      <c r="T69" s="14">
        <v>0.30912194305927698</v>
      </c>
      <c r="U69" s="14">
        <v>0.36281272947156101</v>
      </c>
      <c r="V69" s="14">
        <v>0.31089820160401399</v>
      </c>
      <c r="W69" s="14">
        <v>0.32532620546873597</v>
      </c>
      <c r="X69" s="14">
        <v>0.36993309086604498</v>
      </c>
      <c r="Y69" s="14">
        <v>0.28567875359941203</v>
      </c>
      <c r="Z69" s="14">
        <v>0.27957762637516498</v>
      </c>
      <c r="AA69" s="14"/>
      <c r="AB69" s="14">
        <v>0.32011092040670802</v>
      </c>
      <c r="AC69" s="14">
        <v>0.35222249608878903</v>
      </c>
      <c r="AD69" s="14">
        <v>0.28863495538638301</v>
      </c>
      <c r="AE69" s="14">
        <v>0.297400057636658</v>
      </c>
      <c r="AF69" s="14">
        <v>0.49510302714021298</v>
      </c>
      <c r="AG69" s="14"/>
      <c r="AH69" s="14">
        <v>0.28137738057610301</v>
      </c>
      <c r="AI69" s="14">
        <v>0.32810202097277602</v>
      </c>
      <c r="AJ69" s="14"/>
      <c r="AK69" s="14">
        <v>0.31873811655113399</v>
      </c>
      <c r="AL69" s="14">
        <v>0.31800701376791701</v>
      </c>
      <c r="AM69" s="14"/>
      <c r="AN69" s="14">
        <v>0.300999791604322</v>
      </c>
      <c r="AO69" s="14">
        <v>0.32605999648772999</v>
      </c>
      <c r="AP69" s="14"/>
      <c r="AQ69" s="14">
        <v>0.34705488587364097</v>
      </c>
      <c r="AR69" s="14">
        <v>0.30634064464295002</v>
      </c>
      <c r="AS69" s="14">
        <v>0.30059408265835902</v>
      </c>
    </row>
    <row r="70" spans="2:45" x14ac:dyDescent="0.35">
      <c r="B70" t="s">
        <v>68</v>
      </c>
      <c r="C70" s="14">
        <v>6.6830939148200694E-2</v>
      </c>
      <c r="D70" s="14">
        <v>7.2913008454393302E-2</v>
      </c>
      <c r="E70" s="14">
        <v>6.0820960678963601E-2</v>
      </c>
      <c r="F70" s="14"/>
      <c r="G70" s="14">
        <v>5.8674509239652999E-2</v>
      </c>
      <c r="H70" s="14">
        <v>6.4669754304677807E-2</v>
      </c>
      <c r="I70" s="14">
        <v>6.5373680882172505E-2</v>
      </c>
      <c r="J70" s="14">
        <v>8.61922649504724E-2</v>
      </c>
      <c r="K70" s="14">
        <v>5.5915524533839002E-2</v>
      </c>
      <c r="L70" s="14"/>
      <c r="M70" s="14">
        <v>5.95727426229955E-2</v>
      </c>
      <c r="N70" s="14">
        <v>8.1925466516549E-2</v>
      </c>
      <c r="O70" s="14">
        <v>7.1385238311291802E-2</v>
      </c>
      <c r="P70" s="14">
        <v>5.6287263596654098E-2</v>
      </c>
      <c r="Q70" s="14"/>
      <c r="R70" s="14">
        <v>6.7892056851959107E-2</v>
      </c>
      <c r="S70" s="14">
        <v>8.3414705174258405E-2</v>
      </c>
      <c r="T70" s="14">
        <v>7.2346604206214499E-2</v>
      </c>
      <c r="U70" s="14">
        <v>5.7284298175442103E-2</v>
      </c>
      <c r="V70" s="14">
        <v>0.10888081636798801</v>
      </c>
      <c r="W70" s="14">
        <v>3.4704893287345599E-2</v>
      </c>
      <c r="X70" s="14">
        <v>5.05233071221338E-2</v>
      </c>
      <c r="Y70" s="14">
        <v>5.4044092601082901E-2</v>
      </c>
      <c r="Z70" s="14">
        <v>6.21473747246164E-2</v>
      </c>
      <c r="AA70" s="14"/>
      <c r="AB70" s="14">
        <v>7.3535658284034702E-2</v>
      </c>
      <c r="AC70" s="14">
        <v>6.0069802439039803E-2</v>
      </c>
      <c r="AD70" s="14">
        <v>7.9799860873513401E-2</v>
      </c>
      <c r="AE70" s="14">
        <v>4.8931724611111602E-2</v>
      </c>
      <c r="AF70" s="14">
        <v>3.8107086040856497E-2</v>
      </c>
      <c r="AG70" s="14"/>
      <c r="AH70" s="14">
        <v>4.1080425783510503E-2</v>
      </c>
      <c r="AI70" s="14">
        <v>7.7571340901114005E-2</v>
      </c>
      <c r="AJ70" s="14"/>
      <c r="AK70" s="14">
        <v>5.2776488334020301E-2</v>
      </c>
      <c r="AL70" s="14">
        <v>7.1314514156310196E-2</v>
      </c>
      <c r="AM70" s="14"/>
      <c r="AN70" s="14">
        <v>5.1653015439783297E-2</v>
      </c>
      <c r="AO70" s="14">
        <v>7.8348784877021904E-2</v>
      </c>
      <c r="AP70" s="14"/>
      <c r="AQ70" s="14">
        <v>5.6522547790019098E-2</v>
      </c>
      <c r="AR70" s="14">
        <v>6.8861607740432207E-2</v>
      </c>
      <c r="AS70" s="14">
        <v>8.0926626019206596E-2</v>
      </c>
    </row>
    <row r="71" spans="2:45" x14ac:dyDescent="0.35">
      <c r="B71" t="s">
        <v>69</v>
      </c>
      <c r="C71" s="14">
        <v>2.78045805230153E-2</v>
      </c>
      <c r="D71" s="14">
        <v>2.4762693418636399E-2</v>
      </c>
      <c r="E71" s="14">
        <v>3.0930976788830399E-2</v>
      </c>
      <c r="F71" s="14"/>
      <c r="G71" s="14">
        <v>1.35171830674928E-2</v>
      </c>
      <c r="H71" s="14">
        <v>2.1781737953179399E-2</v>
      </c>
      <c r="I71" s="14">
        <v>2.34940692817831E-2</v>
      </c>
      <c r="J71" s="14">
        <v>4.6379644199131702E-2</v>
      </c>
      <c r="K71" s="14">
        <v>3.2427270977346601E-2</v>
      </c>
      <c r="L71" s="14"/>
      <c r="M71" s="14">
        <v>3.08506768981625E-2</v>
      </c>
      <c r="N71" s="14">
        <v>1.24828321909265E-2</v>
      </c>
      <c r="O71" s="14">
        <v>2.9712933312325499E-2</v>
      </c>
      <c r="P71" s="14">
        <v>3.9316240238105003E-2</v>
      </c>
      <c r="Q71" s="14"/>
      <c r="R71" s="14">
        <v>1.29550495830638E-2</v>
      </c>
      <c r="S71" s="14">
        <v>3.2964893435347899E-2</v>
      </c>
      <c r="T71" s="14">
        <v>1.64312458039945E-2</v>
      </c>
      <c r="U71" s="14">
        <v>2.0879285209764301E-2</v>
      </c>
      <c r="V71" s="14">
        <v>5.2338779617416002E-2</v>
      </c>
      <c r="W71" s="14">
        <v>1.85063697829813E-2</v>
      </c>
      <c r="X71" s="14">
        <v>3.1789976933882497E-2</v>
      </c>
      <c r="Y71" s="14">
        <v>1.9308344816018799E-2</v>
      </c>
      <c r="Z71" s="14">
        <v>4.4744406071406402E-2</v>
      </c>
      <c r="AA71" s="14"/>
      <c r="AB71" s="14">
        <v>3.02441141380572E-2</v>
      </c>
      <c r="AC71" s="14">
        <v>2.4685766831517599E-2</v>
      </c>
      <c r="AD71" s="14">
        <v>3.5338583946568303E-2</v>
      </c>
      <c r="AE71" s="14">
        <v>1.9049872993426101E-2</v>
      </c>
      <c r="AF71" s="14">
        <v>3.09648314611638E-2</v>
      </c>
      <c r="AG71" s="14"/>
      <c r="AH71" s="14">
        <v>1.3743454764028501E-2</v>
      </c>
      <c r="AI71" s="14">
        <v>3.08874846082966E-2</v>
      </c>
      <c r="AJ71" s="14"/>
      <c r="AK71" s="14">
        <v>1.7023010811366899E-2</v>
      </c>
      <c r="AL71" s="14">
        <v>2.9816822544748E-2</v>
      </c>
      <c r="AM71" s="14"/>
      <c r="AN71" s="14">
        <v>1.8847476714775799E-2</v>
      </c>
      <c r="AO71" s="14">
        <v>3.5708279732094603E-2</v>
      </c>
      <c r="AP71" s="14"/>
      <c r="AQ71" s="14">
        <v>3.2638003367461602E-2</v>
      </c>
      <c r="AR71" s="14">
        <v>2.3435147194340401E-2</v>
      </c>
      <c r="AS71" s="14">
        <v>3.1446441292904803E-2</v>
      </c>
    </row>
    <row r="72" spans="2:45" x14ac:dyDescent="0.35">
      <c r="B72" t="s">
        <v>70</v>
      </c>
      <c r="C72" s="14">
        <v>9.7401640404859106E-3</v>
      </c>
      <c r="D72" s="14">
        <v>1.19181035199529E-2</v>
      </c>
      <c r="E72" s="14">
        <v>7.5600958173918402E-3</v>
      </c>
      <c r="F72" s="14"/>
      <c r="G72" s="14">
        <v>6.3355011658733102E-3</v>
      </c>
      <c r="H72" s="14">
        <v>1.31018916262306E-2</v>
      </c>
      <c r="I72" s="14">
        <v>1.0990300437786701E-2</v>
      </c>
      <c r="J72" s="14">
        <v>8.4514764023427107E-3</v>
      </c>
      <c r="K72" s="14">
        <v>9.1731395688937206E-3</v>
      </c>
      <c r="L72" s="14"/>
      <c r="M72" s="14">
        <v>1.8209352501127999E-3</v>
      </c>
      <c r="N72" s="14">
        <v>2.8950092349225602E-3</v>
      </c>
      <c r="O72" s="14">
        <v>6.6631603320574497E-3</v>
      </c>
      <c r="P72" s="14">
        <v>2.8299687040338799E-2</v>
      </c>
      <c r="Q72" s="14"/>
      <c r="R72" s="14">
        <v>6.8017346915891898E-3</v>
      </c>
      <c r="S72" s="14">
        <v>1.5623141124388701E-2</v>
      </c>
      <c r="T72" s="14">
        <v>4.7499700601605103E-3</v>
      </c>
      <c r="U72" s="14">
        <v>1.7522502417254501E-2</v>
      </c>
      <c r="V72" s="14">
        <v>0</v>
      </c>
      <c r="W72" s="14">
        <v>9.2408537873837297E-3</v>
      </c>
      <c r="X72" s="14">
        <v>1.38537215440922E-2</v>
      </c>
      <c r="Y72" s="14">
        <v>0</v>
      </c>
      <c r="Z72" s="14">
        <v>1.1087082809547399E-2</v>
      </c>
      <c r="AA72" s="14"/>
      <c r="AB72" s="14">
        <v>1.5914238802626001E-2</v>
      </c>
      <c r="AC72" s="14">
        <v>1.06771885006207E-2</v>
      </c>
      <c r="AD72" s="14">
        <v>8.7037358606500692E-3</v>
      </c>
      <c r="AE72" s="14">
        <v>0</v>
      </c>
      <c r="AF72" s="14">
        <v>0</v>
      </c>
      <c r="AG72" s="14"/>
      <c r="AH72" s="14">
        <v>3.0140206620037002E-3</v>
      </c>
      <c r="AI72" s="14">
        <v>8.6146359456764007E-3</v>
      </c>
      <c r="AJ72" s="14"/>
      <c r="AK72" s="14">
        <v>6.91261869057624E-3</v>
      </c>
      <c r="AL72" s="14">
        <v>8.2790979270628996E-3</v>
      </c>
      <c r="AM72" s="14"/>
      <c r="AN72" s="14">
        <v>3.8406794240609101E-3</v>
      </c>
      <c r="AO72" s="14">
        <v>1.3919458645421601E-2</v>
      </c>
      <c r="AP72" s="14"/>
      <c r="AQ72" s="14">
        <v>5.3509570954011799E-3</v>
      </c>
      <c r="AR72" s="14">
        <v>7.2701075408294E-3</v>
      </c>
      <c r="AS72" s="14">
        <v>1.05780551484303E-2</v>
      </c>
    </row>
    <row r="73" spans="2:45" x14ac:dyDescent="0.35">
      <c r="B73" t="s">
        <v>71</v>
      </c>
      <c r="C73" s="14">
        <v>0.89562431628829797</v>
      </c>
      <c r="D73" s="14">
        <v>0.89040619460701698</v>
      </c>
      <c r="E73" s="14">
        <v>0.90068796671481399</v>
      </c>
      <c r="F73" s="14"/>
      <c r="G73" s="14">
        <v>0.92147280652698105</v>
      </c>
      <c r="H73" s="14">
        <v>0.90044661611591204</v>
      </c>
      <c r="I73" s="14">
        <v>0.90014194939825798</v>
      </c>
      <c r="J73" s="14">
        <v>0.85897661444805296</v>
      </c>
      <c r="K73" s="14">
        <v>0.90248406491992095</v>
      </c>
      <c r="L73" s="14"/>
      <c r="M73" s="14">
        <v>0.90775564522872898</v>
      </c>
      <c r="N73" s="14">
        <v>0.90269669205760195</v>
      </c>
      <c r="O73" s="14">
        <v>0.89223866804432495</v>
      </c>
      <c r="P73" s="14">
        <v>0.87609680912490195</v>
      </c>
      <c r="Q73" s="14"/>
      <c r="R73" s="14">
        <v>0.91235115887338802</v>
      </c>
      <c r="S73" s="14">
        <v>0.86799726026600499</v>
      </c>
      <c r="T73" s="14">
        <v>0.90647217992963003</v>
      </c>
      <c r="U73" s="14">
        <v>0.90431391419753904</v>
      </c>
      <c r="V73" s="14">
        <v>0.83878040401459597</v>
      </c>
      <c r="W73" s="14">
        <v>0.93754788314228898</v>
      </c>
      <c r="X73" s="14">
        <v>0.90383299439989195</v>
      </c>
      <c r="Y73" s="14">
        <v>0.92664756258289804</v>
      </c>
      <c r="Z73" s="14">
        <v>0.88202113639443003</v>
      </c>
      <c r="AA73" s="14"/>
      <c r="AB73" s="14">
        <v>0.88030598877528199</v>
      </c>
      <c r="AC73" s="14">
        <v>0.90456724222882201</v>
      </c>
      <c r="AD73" s="14">
        <v>0.87615781931926795</v>
      </c>
      <c r="AE73" s="14">
        <v>0.93201840239546196</v>
      </c>
      <c r="AF73" s="14">
        <v>0.93092808249797998</v>
      </c>
      <c r="AG73" s="14"/>
      <c r="AH73" s="14">
        <v>0.94216209879045698</v>
      </c>
      <c r="AI73" s="14">
        <v>0.88292653854491299</v>
      </c>
      <c r="AJ73" s="14"/>
      <c r="AK73" s="14">
        <v>0.92328788216403701</v>
      </c>
      <c r="AL73" s="14">
        <v>0.89058956537187906</v>
      </c>
      <c r="AM73" s="14"/>
      <c r="AN73" s="14">
        <v>0.92565882842138003</v>
      </c>
      <c r="AO73" s="14">
        <v>0.87202347674546199</v>
      </c>
      <c r="AP73" s="14"/>
      <c r="AQ73" s="14">
        <v>0.90548849174711799</v>
      </c>
      <c r="AR73" s="14">
        <v>0.90043313752439802</v>
      </c>
      <c r="AS73" s="14">
        <v>0.87704887753945804</v>
      </c>
    </row>
    <row r="74" spans="2:45" x14ac:dyDescent="0.35">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row>
    <row r="75" spans="2:45" x14ac:dyDescent="0.35">
      <c r="B75" s="6" t="s">
        <v>84</v>
      </c>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row>
    <row r="76" spans="2:45" x14ac:dyDescent="0.35">
      <c r="B76" s="24" t="s">
        <v>76</v>
      </c>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row>
    <row r="77" spans="2:45" x14ac:dyDescent="0.35">
      <c r="B77" t="s">
        <v>66</v>
      </c>
      <c r="C77" s="14">
        <v>0.27551168989538899</v>
      </c>
      <c r="D77" s="14">
        <v>0.28459838700187001</v>
      </c>
      <c r="E77" s="14">
        <v>0.26687859390838398</v>
      </c>
      <c r="F77" s="14"/>
      <c r="G77" s="14">
        <v>0.288671651151508</v>
      </c>
      <c r="H77" s="14">
        <v>0.33872659715449699</v>
      </c>
      <c r="I77" s="14">
        <v>0.27061196018281097</v>
      </c>
      <c r="J77" s="14">
        <v>0.245713418676476</v>
      </c>
      <c r="K77" s="14">
        <v>0.226816326802457</v>
      </c>
      <c r="L77" s="14"/>
      <c r="M77" s="14">
        <v>0.32577749735700801</v>
      </c>
      <c r="N77" s="14">
        <v>0.23962469505364201</v>
      </c>
      <c r="O77" s="14">
        <v>0.27897968364625197</v>
      </c>
      <c r="P77" s="14">
        <v>0.254883082197436</v>
      </c>
      <c r="Q77" s="14"/>
      <c r="R77" s="14">
        <v>0.37633915593265099</v>
      </c>
      <c r="S77" s="14">
        <v>0.24115096036582601</v>
      </c>
      <c r="T77" s="14">
        <v>0.28308494750623597</v>
      </c>
      <c r="U77" s="14">
        <v>0.23547541494760399</v>
      </c>
      <c r="V77" s="14">
        <v>0.252053933132872</v>
      </c>
      <c r="W77" s="14">
        <v>0.29157671585143502</v>
      </c>
      <c r="X77" s="14">
        <v>0.25108405720240301</v>
      </c>
      <c r="Y77" s="14">
        <v>0.25291505945383402</v>
      </c>
      <c r="Z77" s="14">
        <v>0.25327067761562699</v>
      </c>
      <c r="AA77" s="14"/>
      <c r="AB77" s="14">
        <v>0.214721071554412</v>
      </c>
      <c r="AC77" s="14">
        <v>0.25021805417571402</v>
      </c>
      <c r="AD77" s="14">
        <v>0.29410629002065197</v>
      </c>
      <c r="AE77" s="14">
        <v>0.34505524062711701</v>
      </c>
      <c r="AF77" s="14">
        <v>0.26040243624579001</v>
      </c>
      <c r="AG77" s="14"/>
      <c r="AH77" s="14">
        <v>0.38821751134282401</v>
      </c>
      <c r="AI77" s="14">
        <v>0.226566882607244</v>
      </c>
      <c r="AJ77" s="14"/>
      <c r="AK77" s="14">
        <v>0.356369974348892</v>
      </c>
      <c r="AL77" s="14">
        <v>0.23767848312970699</v>
      </c>
      <c r="AM77" s="14"/>
      <c r="AN77" s="14">
        <v>0.33323024359664699</v>
      </c>
      <c r="AO77" s="14">
        <v>0.230111907389149</v>
      </c>
      <c r="AP77" s="14"/>
      <c r="AQ77" s="14">
        <v>0.33909511554947402</v>
      </c>
      <c r="AR77" s="14">
        <v>0.25119617494401802</v>
      </c>
      <c r="AS77" s="14">
        <v>0.26216241388041001</v>
      </c>
    </row>
    <row r="78" spans="2:45" x14ac:dyDescent="0.35">
      <c r="B78" t="s">
        <v>67</v>
      </c>
      <c r="C78" s="14">
        <v>0.28001440243220799</v>
      </c>
      <c r="D78" s="14">
        <v>0.266589970128013</v>
      </c>
      <c r="E78" s="14">
        <v>0.29215247373740599</v>
      </c>
      <c r="F78" s="14"/>
      <c r="G78" s="14">
        <v>0.31925904627774598</v>
      </c>
      <c r="H78" s="14">
        <v>0.30471427467035</v>
      </c>
      <c r="I78" s="14">
        <v>0.28145271539007999</v>
      </c>
      <c r="J78" s="14">
        <v>0.23373866059694101</v>
      </c>
      <c r="K78" s="14">
        <v>0.26420720611724802</v>
      </c>
      <c r="L78" s="14"/>
      <c r="M78" s="14">
        <v>0.316055639731047</v>
      </c>
      <c r="N78" s="14">
        <v>0.24776017529514899</v>
      </c>
      <c r="O78" s="14">
        <v>0.29896532100805001</v>
      </c>
      <c r="P78" s="14">
        <v>0.25823637121162701</v>
      </c>
      <c r="Q78" s="14"/>
      <c r="R78" s="14">
        <v>0.34892966986638102</v>
      </c>
      <c r="S78" s="14">
        <v>0.247053441051687</v>
      </c>
      <c r="T78" s="14">
        <v>0.25163897753605202</v>
      </c>
      <c r="U78" s="14">
        <v>0.28127317845813599</v>
      </c>
      <c r="V78" s="14">
        <v>0.26437164115198297</v>
      </c>
      <c r="W78" s="14">
        <v>0.26635981302025802</v>
      </c>
      <c r="X78" s="14">
        <v>0.25535654763521398</v>
      </c>
      <c r="Y78" s="14">
        <v>0.32503261529491401</v>
      </c>
      <c r="Z78" s="14">
        <v>0.279543060835511</v>
      </c>
      <c r="AA78" s="14"/>
      <c r="AB78" s="14">
        <v>0.29669902963686701</v>
      </c>
      <c r="AC78" s="14">
        <v>0.25534631224575099</v>
      </c>
      <c r="AD78" s="14">
        <v>0.288306797275455</v>
      </c>
      <c r="AE78" s="14">
        <v>0.289589366216221</v>
      </c>
      <c r="AF78" s="14">
        <v>0.28409477937813699</v>
      </c>
      <c r="AG78" s="14"/>
      <c r="AH78" s="14">
        <v>0.26330539599061797</v>
      </c>
      <c r="AI78" s="14">
        <v>0.287138070049615</v>
      </c>
      <c r="AJ78" s="14"/>
      <c r="AK78" s="14">
        <v>0.32657155464057502</v>
      </c>
      <c r="AL78" s="14">
        <v>0.25168391746616597</v>
      </c>
      <c r="AM78" s="14"/>
      <c r="AN78" s="14">
        <v>0.29596752519541902</v>
      </c>
      <c r="AO78" s="14">
        <v>0.262691977439235</v>
      </c>
      <c r="AP78" s="14"/>
      <c r="AQ78" s="14">
        <v>0.26024355132462201</v>
      </c>
      <c r="AR78" s="14">
        <v>0.285427418446836</v>
      </c>
      <c r="AS78" s="14">
        <v>0.305998843871708</v>
      </c>
    </row>
    <row r="79" spans="2:45" x14ac:dyDescent="0.35">
      <c r="B79" t="s">
        <v>68</v>
      </c>
      <c r="C79" s="14">
        <v>0.212299668367501</v>
      </c>
      <c r="D79" s="14">
        <v>0.21695493682349101</v>
      </c>
      <c r="E79" s="14">
        <v>0.208016887120553</v>
      </c>
      <c r="F79" s="14"/>
      <c r="G79" s="14">
        <v>0.21460794565702199</v>
      </c>
      <c r="H79" s="14">
        <v>0.17738709301486399</v>
      </c>
      <c r="I79" s="14">
        <v>0.20156960656787001</v>
      </c>
      <c r="J79" s="14">
        <v>0.24089656757393299</v>
      </c>
      <c r="K79" s="14">
        <v>0.23086237405309901</v>
      </c>
      <c r="L79" s="14"/>
      <c r="M79" s="14">
        <v>0.18800543867924999</v>
      </c>
      <c r="N79" s="14">
        <v>0.24533902354863699</v>
      </c>
      <c r="O79" s="14">
        <v>0.20873610165957099</v>
      </c>
      <c r="P79" s="14">
        <v>0.20552287724715201</v>
      </c>
      <c r="Q79" s="14"/>
      <c r="R79" s="14">
        <v>0.12390742455582</v>
      </c>
      <c r="S79" s="14">
        <v>0.24706123720141601</v>
      </c>
      <c r="T79" s="14">
        <v>0.22918037310423101</v>
      </c>
      <c r="U79" s="14">
        <v>0.20662619728859399</v>
      </c>
      <c r="V79" s="14">
        <v>0.222055582852974</v>
      </c>
      <c r="W79" s="14">
        <v>0.19661536447172301</v>
      </c>
      <c r="X79" s="14">
        <v>0.25550617833061101</v>
      </c>
      <c r="Y79" s="14">
        <v>0.22487489212890199</v>
      </c>
      <c r="Z79" s="14">
        <v>0.23734800479755999</v>
      </c>
      <c r="AA79" s="14"/>
      <c r="AB79" s="14">
        <v>0.21311811852269599</v>
      </c>
      <c r="AC79" s="14">
        <v>0.251605760830376</v>
      </c>
      <c r="AD79" s="14">
        <v>0.19509857428268099</v>
      </c>
      <c r="AE79" s="14">
        <v>0.17845997604694799</v>
      </c>
      <c r="AF79" s="14">
        <v>0.21783794691660199</v>
      </c>
      <c r="AG79" s="14"/>
      <c r="AH79" s="14">
        <v>0.20062598823018299</v>
      </c>
      <c r="AI79" s="14">
        <v>0.221334752345585</v>
      </c>
      <c r="AJ79" s="14"/>
      <c r="AK79" s="14">
        <v>0.190746566689276</v>
      </c>
      <c r="AL79" s="14">
        <v>0.232797259023169</v>
      </c>
      <c r="AM79" s="14"/>
      <c r="AN79" s="14">
        <v>0.21261051303808101</v>
      </c>
      <c r="AO79" s="14">
        <v>0.21443246088648499</v>
      </c>
      <c r="AP79" s="14"/>
      <c r="AQ79" s="14">
        <v>0.21708646330957701</v>
      </c>
      <c r="AR79" s="14">
        <v>0.216189050194664</v>
      </c>
      <c r="AS79" s="14">
        <v>0.183470931003965</v>
      </c>
    </row>
    <row r="80" spans="2:45" x14ac:dyDescent="0.35">
      <c r="B80" t="s">
        <v>69</v>
      </c>
      <c r="C80" s="14">
        <v>0.203861467407426</v>
      </c>
      <c r="D80" s="14">
        <v>0.205682874264036</v>
      </c>
      <c r="E80" s="14">
        <v>0.20242365733275899</v>
      </c>
      <c r="F80" s="14"/>
      <c r="G80" s="14">
        <v>0.12946203599107201</v>
      </c>
      <c r="H80" s="14">
        <v>0.15265328427757299</v>
      </c>
      <c r="I80" s="14">
        <v>0.219009874244734</v>
      </c>
      <c r="J80" s="14">
        <v>0.26052446139906799</v>
      </c>
      <c r="K80" s="14">
        <v>0.25546500267957001</v>
      </c>
      <c r="L80" s="14"/>
      <c r="M80" s="14">
        <v>0.16137156664330801</v>
      </c>
      <c r="N80" s="14">
        <v>0.25180751451450101</v>
      </c>
      <c r="O80" s="14">
        <v>0.17758728438097701</v>
      </c>
      <c r="P80" s="14">
        <v>0.22459174502037199</v>
      </c>
      <c r="Q80" s="14"/>
      <c r="R80" s="14">
        <v>0.135745903609472</v>
      </c>
      <c r="S80" s="14">
        <v>0.226722164359725</v>
      </c>
      <c r="T80" s="14">
        <v>0.215357476674259</v>
      </c>
      <c r="U80" s="14">
        <v>0.22756280195766801</v>
      </c>
      <c r="V80" s="14">
        <v>0.24677103748200099</v>
      </c>
      <c r="W80" s="14">
        <v>0.22200603016041501</v>
      </c>
      <c r="X80" s="14">
        <v>0.22380888867165399</v>
      </c>
      <c r="Y80" s="14">
        <v>0.154593158268304</v>
      </c>
      <c r="Z80" s="14">
        <v>0.19048626252940301</v>
      </c>
      <c r="AA80" s="14"/>
      <c r="AB80" s="14">
        <v>0.21805018091551701</v>
      </c>
      <c r="AC80" s="14">
        <v>0.21597924878349301</v>
      </c>
      <c r="AD80" s="14">
        <v>0.20296169435035899</v>
      </c>
      <c r="AE80" s="14">
        <v>0.164527609560117</v>
      </c>
      <c r="AF80" s="14">
        <v>0.23766483745947101</v>
      </c>
      <c r="AG80" s="14"/>
      <c r="AH80" s="14">
        <v>0.122767359588796</v>
      </c>
      <c r="AI80" s="14">
        <v>0.24214470884452</v>
      </c>
      <c r="AJ80" s="14"/>
      <c r="AK80" s="14">
        <v>0.11021072479801899</v>
      </c>
      <c r="AL80" s="14">
        <v>0.25149875824705398</v>
      </c>
      <c r="AM80" s="14"/>
      <c r="AN80" s="14">
        <v>0.14567929814149</v>
      </c>
      <c r="AO80" s="14">
        <v>0.25286858724155897</v>
      </c>
      <c r="AP80" s="14"/>
      <c r="AQ80" s="14">
        <v>0.16853048954101699</v>
      </c>
      <c r="AR80" s="14">
        <v>0.221600041850542</v>
      </c>
      <c r="AS80" s="14">
        <v>0.216775001358778</v>
      </c>
    </row>
    <row r="81" spans="2:45" x14ac:dyDescent="0.35">
      <c r="B81" t="s">
        <v>70</v>
      </c>
      <c r="C81" s="14">
        <v>2.83127718974765E-2</v>
      </c>
      <c r="D81" s="14">
        <v>2.61738317825898E-2</v>
      </c>
      <c r="E81" s="14">
        <v>3.0528387900898301E-2</v>
      </c>
      <c r="F81" s="14"/>
      <c r="G81" s="14">
        <v>4.7999320922652598E-2</v>
      </c>
      <c r="H81" s="14">
        <v>2.65187508827152E-2</v>
      </c>
      <c r="I81" s="14">
        <v>2.7355843614505802E-2</v>
      </c>
      <c r="J81" s="14">
        <v>1.9126891753581898E-2</v>
      </c>
      <c r="K81" s="14">
        <v>2.2649090347625501E-2</v>
      </c>
      <c r="L81" s="14"/>
      <c r="M81" s="14">
        <v>8.7898575893868708E-3</v>
      </c>
      <c r="N81" s="14">
        <v>1.54685915880712E-2</v>
      </c>
      <c r="O81" s="14">
        <v>3.5731609305150097E-2</v>
      </c>
      <c r="P81" s="14">
        <v>5.6765924323413597E-2</v>
      </c>
      <c r="Q81" s="14"/>
      <c r="R81" s="14">
        <v>1.50778460356747E-2</v>
      </c>
      <c r="S81" s="14">
        <v>3.8012197021345201E-2</v>
      </c>
      <c r="T81" s="14">
        <v>2.0738225179222199E-2</v>
      </c>
      <c r="U81" s="14">
        <v>4.9062407347998799E-2</v>
      </c>
      <c r="V81" s="14">
        <v>1.47478053801696E-2</v>
      </c>
      <c r="W81" s="14">
        <v>2.34420764961689E-2</v>
      </c>
      <c r="X81" s="14">
        <v>1.42443281601172E-2</v>
      </c>
      <c r="Y81" s="14">
        <v>4.2584274854045701E-2</v>
      </c>
      <c r="Z81" s="14">
        <v>3.9351994221900097E-2</v>
      </c>
      <c r="AA81" s="14"/>
      <c r="AB81" s="14">
        <v>5.7411599370508E-2</v>
      </c>
      <c r="AC81" s="14">
        <v>2.6850623964666601E-2</v>
      </c>
      <c r="AD81" s="14">
        <v>1.95266440708519E-2</v>
      </c>
      <c r="AE81" s="14">
        <v>2.2367807549596899E-2</v>
      </c>
      <c r="AF81" s="14">
        <v>0</v>
      </c>
      <c r="AG81" s="14"/>
      <c r="AH81" s="14">
        <v>2.5083744847579699E-2</v>
      </c>
      <c r="AI81" s="14">
        <v>2.28155861530373E-2</v>
      </c>
      <c r="AJ81" s="14"/>
      <c r="AK81" s="14">
        <v>1.6101179523238501E-2</v>
      </c>
      <c r="AL81" s="14">
        <v>2.6341582133902801E-2</v>
      </c>
      <c r="AM81" s="14"/>
      <c r="AN81" s="14">
        <v>1.25124200283626E-2</v>
      </c>
      <c r="AO81" s="14">
        <v>3.9895067043571202E-2</v>
      </c>
      <c r="AP81" s="14"/>
      <c r="AQ81" s="14">
        <v>1.50443802753095E-2</v>
      </c>
      <c r="AR81" s="14">
        <v>2.5587314563939902E-2</v>
      </c>
      <c r="AS81" s="14">
        <v>3.1592809885139302E-2</v>
      </c>
    </row>
    <row r="82" spans="2:45" x14ac:dyDescent="0.35">
      <c r="B82" t="s">
        <v>71</v>
      </c>
      <c r="C82" s="14">
        <v>0.55552609232759598</v>
      </c>
      <c r="D82" s="14">
        <v>0.55118835712988301</v>
      </c>
      <c r="E82" s="14">
        <v>0.55903106764579003</v>
      </c>
      <c r="F82" s="14"/>
      <c r="G82" s="14">
        <v>0.60793069742925399</v>
      </c>
      <c r="H82" s="14">
        <v>0.64344087182484799</v>
      </c>
      <c r="I82" s="14">
        <v>0.55206467557289096</v>
      </c>
      <c r="J82" s="14">
        <v>0.47945207927341699</v>
      </c>
      <c r="K82" s="14">
        <v>0.49102353291970502</v>
      </c>
      <c r="L82" s="14"/>
      <c r="M82" s="14">
        <v>0.64183313708805501</v>
      </c>
      <c r="N82" s="14">
        <v>0.48738487034879102</v>
      </c>
      <c r="O82" s="14">
        <v>0.57794500465430199</v>
      </c>
      <c r="P82" s="14">
        <v>0.51311945340906295</v>
      </c>
      <c r="Q82" s="14"/>
      <c r="R82" s="14">
        <v>0.72526882579903296</v>
      </c>
      <c r="S82" s="14">
        <v>0.48820440141751298</v>
      </c>
      <c r="T82" s="14">
        <v>0.53472392504228805</v>
      </c>
      <c r="U82" s="14">
        <v>0.51674859340573898</v>
      </c>
      <c r="V82" s="14">
        <v>0.51642557428485503</v>
      </c>
      <c r="W82" s="14">
        <v>0.55793652887169298</v>
      </c>
      <c r="X82" s="14">
        <v>0.50644060483761699</v>
      </c>
      <c r="Y82" s="14">
        <v>0.57794767474874797</v>
      </c>
      <c r="Z82" s="14">
        <v>0.532813738451138</v>
      </c>
      <c r="AA82" s="14"/>
      <c r="AB82" s="14">
        <v>0.51142010119127901</v>
      </c>
      <c r="AC82" s="14">
        <v>0.50556436642146396</v>
      </c>
      <c r="AD82" s="14">
        <v>0.58241308729610697</v>
      </c>
      <c r="AE82" s="14">
        <v>0.63464460684333801</v>
      </c>
      <c r="AF82" s="14">
        <v>0.54449721562392694</v>
      </c>
      <c r="AG82" s="14"/>
      <c r="AH82" s="14">
        <v>0.65152290733344198</v>
      </c>
      <c r="AI82" s="14">
        <v>0.513704952656858</v>
      </c>
      <c r="AJ82" s="14"/>
      <c r="AK82" s="14">
        <v>0.68294152898946603</v>
      </c>
      <c r="AL82" s="14">
        <v>0.48936240059587399</v>
      </c>
      <c r="AM82" s="14"/>
      <c r="AN82" s="14">
        <v>0.62919776879206601</v>
      </c>
      <c r="AO82" s="14">
        <v>0.492803884828384</v>
      </c>
      <c r="AP82" s="14"/>
      <c r="AQ82" s="14">
        <v>0.59933866687409698</v>
      </c>
      <c r="AR82" s="14">
        <v>0.53662359339085397</v>
      </c>
      <c r="AS82" s="14">
        <v>0.56816125775211701</v>
      </c>
    </row>
    <row r="83" spans="2:45" x14ac:dyDescent="0.35">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row>
    <row r="84" spans="2:45" x14ac:dyDescent="0.35">
      <c r="B84" s="6" t="s">
        <v>85</v>
      </c>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row>
    <row r="85" spans="2:45" x14ac:dyDescent="0.35">
      <c r="B85" s="24" t="s">
        <v>76</v>
      </c>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row>
    <row r="86" spans="2:45" x14ac:dyDescent="0.35">
      <c r="B86" t="s">
        <v>66</v>
      </c>
      <c r="C86" s="14">
        <v>0.38553861101706199</v>
      </c>
      <c r="D86" s="14">
        <v>0.38270744660966399</v>
      </c>
      <c r="E86" s="14">
        <v>0.38810011092115199</v>
      </c>
      <c r="F86" s="14"/>
      <c r="G86" s="14">
        <v>0.322677164664951</v>
      </c>
      <c r="H86" s="14">
        <v>0.362821127699616</v>
      </c>
      <c r="I86" s="14">
        <v>0.36145868578597101</v>
      </c>
      <c r="J86" s="14">
        <v>0.44219810044111402</v>
      </c>
      <c r="K86" s="14">
        <v>0.438280596069761</v>
      </c>
      <c r="L86" s="14"/>
      <c r="M86" s="14">
        <v>0.46189797147317402</v>
      </c>
      <c r="N86" s="14">
        <v>0.37766995227385602</v>
      </c>
      <c r="O86" s="14">
        <v>0.35073301935809098</v>
      </c>
      <c r="P86" s="14">
        <v>0.343592898458496</v>
      </c>
      <c r="Q86" s="14"/>
      <c r="R86" s="14">
        <v>0.462064197455196</v>
      </c>
      <c r="S86" s="14">
        <v>0.37668537844447803</v>
      </c>
      <c r="T86" s="14">
        <v>0.36825993611209001</v>
      </c>
      <c r="U86" s="14">
        <v>0.34880259736460201</v>
      </c>
      <c r="V86" s="14">
        <v>0.379590103584523</v>
      </c>
      <c r="W86" s="14">
        <v>0.42261710377432898</v>
      </c>
      <c r="X86" s="14">
        <v>0.33878716479064802</v>
      </c>
      <c r="Y86" s="14">
        <v>0.394996285315447</v>
      </c>
      <c r="Z86" s="14">
        <v>0.35452883697737098</v>
      </c>
      <c r="AA86" s="14"/>
      <c r="AB86" s="14">
        <v>0.310334669535555</v>
      </c>
      <c r="AC86" s="14">
        <v>0.354350123778923</v>
      </c>
      <c r="AD86" s="14">
        <v>0.41364768378600397</v>
      </c>
      <c r="AE86" s="14">
        <v>0.47078110163511799</v>
      </c>
      <c r="AF86" s="14">
        <v>0.48808183278887202</v>
      </c>
      <c r="AG86" s="14"/>
      <c r="AH86" s="14">
        <v>0.47742930530653299</v>
      </c>
      <c r="AI86" s="14">
        <v>0.35099484197879899</v>
      </c>
      <c r="AJ86" s="14"/>
      <c r="AK86" s="14">
        <v>0.50406674486172898</v>
      </c>
      <c r="AL86" s="14">
        <v>0.33494381349850599</v>
      </c>
      <c r="AM86" s="14"/>
      <c r="AN86" s="14">
        <v>0.47961529083337501</v>
      </c>
      <c r="AO86" s="14">
        <v>0.31239124087438302</v>
      </c>
      <c r="AP86" s="14"/>
      <c r="AQ86" s="14">
        <v>0.47748894397939501</v>
      </c>
      <c r="AR86" s="14">
        <v>0.36670193432931603</v>
      </c>
      <c r="AS86" s="14">
        <v>0.32255175822370202</v>
      </c>
    </row>
    <row r="87" spans="2:45" x14ac:dyDescent="0.35">
      <c r="B87" t="s">
        <v>67</v>
      </c>
      <c r="C87" s="14">
        <v>0.38225940894215099</v>
      </c>
      <c r="D87" s="14">
        <v>0.41645263521511</v>
      </c>
      <c r="E87" s="14">
        <v>0.34757179735832</v>
      </c>
      <c r="F87" s="14"/>
      <c r="G87" s="14">
        <v>0.407254488114283</v>
      </c>
      <c r="H87" s="14">
        <v>0.38186316837490503</v>
      </c>
      <c r="I87" s="14">
        <v>0.39727482114420898</v>
      </c>
      <c r="J87" s="14">
        <v>0.34233844738768499</v>
      </c>
      <c r="K87" s="14">
        <v>0.387571730835997</v>
      </c>
      <c r="L87" s="14"/>
      <c r="M87" s="14">
        <v>0.36641049986914798</v>
      </c>
      <c r="N87" s="14">
        <v>0.38676237421423998</v>
      </c>
      <c r="O87" s="14">
        <v>0.423467568061838</v>
      </c>
      <c r="P87" s="14">
        <v>0.36087128630487098</v>
      </c>
      <c r="Q87" s="14"/>
      <c r="R87" s="14">
        <v>0.38449080823030202</v>
      </c>
      <c r="S87" s="14">
        <v>0.33966840426638301</v>
      </c>
      <c r="T87" s="14">
        <v>0.451040238632054</v>
      </c>
      <c r="U87" s="14">
        <v>0.37755458032261302</v>
      </c>
      <c r="V87" s="14">
        <v>0.37499869101175998</v>
      </c>
      <c r="W87" s="14">
        <v>0.34463597006966101</v>
      </c>
      <c r="X87" s="14">
        <v>0.40782134336265902</v>
      </c>
      <c r="Y87" s="14">
        <v>0.436208455248145</v>
      </c>
      <c r="Z87" s="14">
        <v>0.37662080467329401</v>
      </c>
      <c r="AA87" s="14"/>
      <c r="AB87" s="14">
        <v>0.41389857138472302</v>
      </c>
      <c r="AC87" s="14">
        <v>0.39883635187795302</v>
      </c>
      <c r="AD87" s="14">
        <v>0.37693199767103902</v>
      </c>
      <c r="AE87" s="14">
        <v>0.33857147042819202</v>
      </c>
      <c r="AF87" s="14">
        <v>0.353733659160542</v>
      </c>
      <c r="AG87" s="14"/>
      <c r="AH87" s="14">
        <v>0.36658457988960502</v>
      </c>
      <c r="AI87" s="14">
        <v>0.387812026871664</v>
      </c>
      <c r="AJ87" s="14"/>
      <c r="AK87" s="14">
        <v>0.35565779765591199</v>
      </c>
      <c r="AL87" s="14">
        <v>0.39443291902302302</v>
      </c>
      <c r="AM87" s="14"/>
      <c r="AN87" s="14">
        <v>0.36191479745014998</v>
      </c>
      <c r="AO87" s="14">
        <v>0.39483966801883003</v>
      </c>
      <c r="AP87" s="14"/>
      <c r="AQ87" s="14">
        <v>0.34292220251156202</v>
      </c>
      <c r="AR87" s="14">
        <v>0.38783241037848099</v>
      </c>
      <c r="AS87" s="14">
        <v>0.42866501752527297</v>
      </c>
    </row>
    <row r="88" spans="2:45" x14ac:dyDescent="0.35">
      <c r="B88" t="s">
        <v>68</v>
      </c>
      <c r="C88" s="14">
        <v>0.14609040708937601</v>
      </c>
      <c r="D88" s="14">
        <v>0.12783312586947099</v>
      </c>
      <c r="E88" s="14">
        <v>0.16481396892891501</v>
      </c>
      <c r="F88" s="14"/>
      <c r="G88" s="14">
        <v>0.16925427866721501</v>
      </c>
      <c r="H88" s="14">
        <v>0.17651285621896101</v>
      </c>
      <c r="I88" s="14">
        <v>0.123253449134525</v>
      </c>
      <c r="J88" s="14">
        <v>0.15020303909416199</v>
      </c>
      <c r="K88" s="14">
        <v>0.10771222589414101</v>
      </c>
      <c r="L88" s="14"/>
      <c r="M88" s="14">
        <v>0.135244311283755</v>
      </c>
      <c r="N88" s="14">
        <v>0.16845697977104501</v>
      </c>
      <c r="O88" s="14">
        <v>0.12579958123711699</v>
      </c>
      <c r="P88" s="14">
        <v>0.150471673921942</v>
      </c>
      <c r="Q88" s="14"/>
      <c r="R88" s="14">
        <v>0.11438897101772801</v>
      </c>
      <c r="S88" s="14">
        <v>0.18847248149580001</v>
      </c>
      <c r="T88" s="14">
        <v>0.104519062368109</v>
      </c>
      <c r="U88" s="14">
        <v>0.18075457075531201</v>
      </c>
      <c r="V88" s="14">
        <v>0.12938121736387301</v>
      </c>
      <c r="W88" s="14">
        <v>0.14769751116090099</v>
      </c>
      <c r="X88" s="14">
        <v>0.18299330072231099</v>
      </c>
      <c r="Y88" s="14">
        <v>6.9938240140567098E-2</v>
      </c>
      <c r="Z88" s="14">
        <v>0.14687775356327701</v>
      </c>
      <c r="AA88" s="14"/>
      <c r="AB88" s="14">
        <v>0.141345154564121</v>
      </c>
      <c r="AC88" s="14">
        <v>0.15082637147698699</v>
      </c>
      <c r="AD88" s="14">
        <v>0.15014256177202501</v>
      </c>
      <c r="AE88" s="14">
        <v>0.143996437240413</v>
      </c>
      <c r="AF88" s="14">
        <v>8.2154574568561206E-2</v>
      </c>
      <c r="AG88" s="14"/>
      <c r="AH88" s="14">
        <v>0.11797549233767</v>
      </c>
      <c r="AI88" s="14">
        <v>0.15952361357162301</v>
      </c>
      <c r="AJ88" s="14"/>
      <c r="AK88" s="14">
        <v>0.10382266858811399</v>
      </c>
      <c r="AL88" s="14">
        <v>0.16966558027787099</v>
      </c>
      <c r="AM88" s="14"/>
      <c r="AN88" s="14">
        <v>0.112348439201138</v>
      </c>
      <c r="AO88" s="14">
        <v>0.17409988682284</v>
      </c>
      <c r="AP88" s="14"/>
      <c r="AQ88" s="14">
        <v>0.13720173809362299</v>
      </c>
      <c r="AR88" s="14">
        <v>0.150147263594753</v>
      </c>
      <c r="AS88" s="14">
        <v>0.146739804480229</v>
      </c>
    </row>
    <row r="89" spans="2:45" x14ac:dyDescent="0.35">
      <c r="B89" t="s">
        <v>69</v>
      </c>
      <c r="C89" s="14">
        <v>6.4412778415059393E-2</v>
      </c>
      <c r="D89" s="14">
        <v>5.9238445475980603E-2</v>
      </c>
      <c r="E89" s="14">
        <v>6.9764567098214006E-2</v>
      </c>
      <c r="F89" s="14"/>
      <c r="G89" s="14">
        <v>7.0062336193368199E-2</v>
      </c>
      <c r="H89" s="14">
        <v>4.2770382159879002E-2</v>
      </c>
      <c r="I89" s="14">
        <v>9.7686693863731106E-2</v>
      </c>
      <c r="J89" s="14">
        <v>5.5374524416386503E-2</v>
      </c>
      <c r="K89" s="14">
        <v>5.5513180250969803E-2</v>
      </c>
      <c r="L89" s="14"/>
      <c r="M89" s="14">
        <v>2.9979234828420201E-2</v>
      </c>
      <c r="N89" s="14">
        <v>6.1895465273000799E-2</v>
      </c>
      <c r="O89" s="14">
        <v>7.1739859315738203E-2</v>
      </c>
      <c r="P89" s="14">
        <v>9.7208977980443798E-2</v>
      </c>
      <c r="Q89" s="14"/>
      <c r="R89" s="14">
        <v>2.07219207003531E-2</v>
      </c>
      <c r="S89" s="14">
        <v>7.0570747272981196E-2</v>
      </c>
      <c r="T89" s="14">
        <v>6.3669687091845201E-2</v>
      </c>
      <c r="U89" s="14">
        <v>5.6182089978667103E-2</v>
      </c>
      <c r="V89" s="14">
        <v>0.10057485280404301</v>
      </c>
      <c r="W89" s="14">
        <v>5.7818099356484E-2</v>
      </c>
      <c r="X89" s="14">
        <v>6.1902588698787897E-2</v>
      </c>
      <c r="Y89" s="14">
        <v>7.8512399228269497E-2</v>
      </c>
      <c r="Z89" s="14">
        <v>9.4645891014247002E-2</v>
      </c>
      <c r="AA89" s="14"/>
      <c r="AB89" s="14">
        <v>9.4338245720834601E-2</v>
      </c>
      <c r="AC89" s="14">
        <v>7.0875902582748701E-2</v>
      </c>
      <c r="AD89" s="14">
        <v>4.6013644007308001E-2</v>
      </c>
      <c r="AE89" s="14">
        <v>4.1881178959518102E-2</v>
      </c>
      <c r="AF89" s="14">
        <v>7.6029933482025303E-2</v>
      </c>
      <c r="AG89" s="14"/>
      <c r="AH89" s="14">
        <v>2.9054553026017699E-2</v>
      </c>
      <c r="AI89" s="14">
        <v>8.2357074633578595E-2</v>
      </c>
      <c r="AJ89" s="14"/>
      <c r="AK89" s="14">
        <v>2.4785630461798502E-2</v>
      </c>
      <c r="AL89" s="14">
        <v>8.1699938996538504E-2</v>
      </c>
      <c r="AM89" s="14"/>
      <c r="AN89" s="14">
        <v>3.4066302355963397E-2</v>
      </c>
      <c r="AO89" s="14">
        <v>8.9478184095989302E-2</v>
      </c>
      <c r="AP89" s="14"/>
      <c r="AQ89" s="14">
        <v>2.7965536281110401E-2</v>
      </c>
      <c r="AR89" s="14">
        <v>7.6837957810004007E-2</v>
      </c>
      <c r="AS89" s="14">
        <v>6.6761100948868904E-2</v>
      </c>
    </row>
    <row r="90" spans="2:45" x14ac:dyDescent="0.35">
      <c r="B90" t="s">
        <v>70</v>
      </c>
      <c r="C90" s="14">
        <v>2.1698794536352099E-2</v>
      </c>
      <c r="D90" s="14">
        <v>1.3768346829774399E-2</v>
      </c>
      <c r="E90" s="14">
        <v>2.97495556933992E-2</v>
      </c>
      <c r="F90" s="14"/>
      <c r="G90" s="14">
        <v>3.0751732360182599E-2</v>
      </c>
      <c r="H90" s="14">
        <v>3.6032465546639997E-2</v>
      </c>
      <c r="I90" s="14">
        <v>2.0326350071564199E-2</v>
      </c>
      <c r="J90" s="14">
        <v>9.8858886606531596E-3</v>
      </c>
      <c r="K90" s="14">
        <v>1.09222669491317E-2</v>
      </c>
      <c r="L90" s="14"/>
      <c r="M90" s="14">
        <v>6.4679825455032699E-3</v>
      </c>
      <c r="N90" s="14">
        <v>5.2152284678586699E-3</v>
      </c>
      <c r="O90" s="14">
        <v>2.8259972027216199E-2</v>
      </c>
      <c r="P90" s="14">
        <v>4.7855163334247698E-2</v>
      </c>
      <c r="Q90" s="14"/>
      <c r="R90" s="14">
        <v>1.8334102596421299E-2</v>
      </c>
      <c r="S90" s="14">
        <v>2.4602988520357701E-2</v>
      </c>
      <c r="T90" s="14">
        <v>1.2511075795902099E-2</v>
      </c>
      <c r="U90" s="14">
        <v>3.6706161578805997E-2</v>
      </c>
      <c r="V90" s="14">
        <v>1.54551352358007E-2</v>
      </c>
      <c r="W90" s="14">
        <v>2.7231315638625599E-2</v>
      </c>
      <c r="X90" s="14">
        <v>8.4956024255946599E-3</v>
      </c>
      <c r="Y90" s="14">
        <v>2.0344620067571002E-2</v>
      </c>
      <c r="Z90" s="14">
        <v>2.7326713771811E-2</v>
      </c>
      <c r="AA90" s="14"/>
      <c r="AB90" s="14">
        <v>4.0083358794765697E-2</v>
      </c>
      <c r="AC90" s="14">
        <v>2.5111250283389099E-2</v>
      </c>
      <c r="AD90" s="14">
        <v>1.3264112763622901E-2</v>
      </c>
      <c r="AE90" s="14">
        <v>4.7698117367592904E-3</v>
      </c>
      <c r="AF90" s="14">
        <v>0</v>
      </c>
      <c r="AG90" s="14"/>
      <c r="AH90" s="14">
        <v>8.9560694401745605E-3</v>
      </c>
      <c r="AI90" s="14">
        <v>1.9312442944335002E-2</v>
      </c>
      <c r="AJ90" s="14"/>
      <c r="AK90" s="14">
        <v>1.1667158432446799E-2</v>
      </c>
      <c r="AL90" s="14">
        <v>1.9257748204061401E-2</v>
      </c>
      <c r="AM90" s="14"/>
      <c r="AN90" s="14">
        <v>1.20551701593736E-2</v>
      </c>
      <c r="AO90" s="14">
        <v>2.9191020187958099E-2</v>
      </c>
      <c r="AP90" s="14"/>
      <c r="AQ90" s="14">
        <v>1.4421579134308801E-2</v>
      </c>
      <c r="AR90" s="14">
        <v>1.8480433887445601E-2</v>
      </c>
      <c r="AS90" s="14">
        <v>3.5282318821927103E-2</v>
      </c>
    </row>
    <row r="91" spans="2:45" x14ac:dyDescent="0.35">
      <c r="B91" t="s">
        <v>71</v>
      </c>
      <c r="C91" s="14">
        <v>0.76779801995921304</v>
      </c>
      <c r="D91" s="14">
        <v>0.79916008182477405</v>
      </c>
      <c r="E91" s="14">
        <v>0.73567190827947204</v>
      </c>
      <c r="F91" s="14"/>
      <c r="G91" s="14">
        <v>0.729931652779234</v>
      </c>
      <c r="H91" s="14">
        <v>0.74468429607452002</v>
      </c>
      <c r="I91" s="14">
        <v>0.75873350693017905</v>
      </c>
      <c r="J91" s="14">
        <v>0.784536547828798</v>
      </c>
      <c r="K91" s="14">
        <v>0.82585232690575805</v>
      </c>
      <c r="L91" s="14"/>
      <c r="M91" s="14">
        <v>0.82830847134232199</v>
      </c>
      <c r="N91" s="14">
        <v>0.764432326488095</v>
      </c>
      <c r="O91" s="14">
        <v>0.77420058741992803</v>
      </c>
      <c r="P91" s="14">
        <v>0.70446418476336603</v>
      </c>
      <c r="Q91" s="14"/>
      <c r="R91" s="14">
        <v>0.84655500568549802</v>
      </c>
      <c r="S91" s="14">
        <v>0.71635378271086103</v>
      </c>
      <c r="T91" s="14">
        <v>0.81930017474414396</v>
      </c>
      <c r="U91" s="14">
        <v>0.72635717768721497</v>
      </c>
      <c r="V91" s="14">
        <v>0.75458879459628403</v>
      </c>
      <c r="W91" s="14">
        <v>0.767253073843989</v>
      </c>
      <c r="X91" s="14">
        <v>0.74660850815330604</v>
      </c>
      <c r="Y91" s="14">
        <v>0.83120474056359195</v>
      </c>
      <c r="Z91" s="14">
        <v>0.73114964165066498</v>
      </c>
      <c r="AA91" s="14"/>
      <c r="AB91" s="14">
        <v>0.72423324092027797</v>
      </c>
      <c r="AC91" s="14">
        <v>0.75318647565687602</v>
      </c>
      <c r="AD91" s="14">
        <v>0.79057968145704405</v>
      </c>
      <c r="AE91" s="14">
        <v>0.80935257206331002</v>
      </c>
      <c r="AF91" s="14">
        <v>0.84181549194941396</v>
      </c>
      <c r="AG91" s="14"/>
      <c r="AH91" s="14">
        <v>0.84401388519613796</v>
      </c>
      <c r="AI91" s="14">
        <v>0.73880686885046298</v>
      </c>
      <c r="AJ91" s="14"/>
      <c r="AK91" s="14">
        <v>0.85972454251764097</v>
      </c>
      <c r="AL91" s="14">
        <v>0.72937673252153001</v>
      </c>
      <c r="AM91" s="14"/>
      <c r="AN91" s="14">
        <v>0.84153008828352505</v>
      </c>
      <c r="AO91" s="14">
        <v>0.70723090889321305</v>
      </c>
      <c r="AP91" s="14"/>
      <c r="AQ91" s="14">
        <v>0.82041114649095703</v>
      </c>
      <c r="AR91" s="14">
        <v>0.75453434470779701</v>
      </c>
      <c r="AS91" s="14">
        <v>0.75121677574897505</v>
      </c>
    </row>
    <row r="92" spans="2:45" x14ac:dyDescent="0.35">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row>
    <row r="93" spans="2:45" x14ac:dyDescent="0.35">
      <c r="B93" s="6" t="s">
        <v>93</v>
      </c>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row>
    <row r="94" spans="2:45" x14ac:dyDescent="0.35">
      <c r="B94" s="24" t="s">
        <v>76</v>
      </c>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row>
    <row r="95" spans="2:45" x14ac:dyDescent="0.35">
      <c r="B95" t="s">
        <v>86</v>
      </c>
      <c r="C95" s="14">
        <v>7.2495339588266094E-2</v>
      </c>
      <c r="D95" s="14">
        <v>8.0895352863216599E-2</v>
      </c>
      <c r="E95" s="14">
        <v>6.4155893237793096E-2</v>
      </c>
      <c r="F95" s="14"/>
      <c r="G95" s="14">
        <v>0.13550527087122499</v>
      </c>
      <c r="H95" s="14">
        <v>8.4875278603484802E-2</v>
      </c>
      <c r="I95" s="14">
        <v>7.4696091927134098E-2</v>
      </c>
      <c r="J95" s="14">
        <v>3.45059349439946E-2</v>
      </c>
      <c r="K95" s="14">
        <v>3.6188615942473301E-2</v>
      </c>
      <c r="L95" s="14"/>
      <c r="M95" s="14">
        <v>5.1543255409031999E-2</v>
      </c>
      <c r="N95" s="14">
        <v>5.1808366530256299E-2</v>
      </c>
      <c r="O95" s="14">
        <v>8.6595822324116306E-2</v>
      </c>
      <c r="P95" s="14">
        <v>0.105640447036496</v>
      </c>
      <c r="Q95" s="14"/>
      <c r="R95" s="14">
        <v>7.1736001571848201E-2</v>
      </c>
      <c r="S95" s="14">
        <v>7.5812933319434797E-2</v>
      </c>
      <c r="T95" s="14">
        <v>6.5517231107230706E-2</v>
      </c>
      <c r="U95" s="14">
        <v>5.6749574256327297E-2</v>
      </c>
      <c r="V95" s="14">
        <v>6.6096034862529907E-2</v>
      </c>
      <c r="W95" s="14">
        <v>0.10674692341372299</v>
      </c>
      <c r="X95" s="14">
        <v>5.2289099984325502E-2</v>
      </c>
      <c r="Y95" s="14">
        <v>6.61818407676701E-2</v>
      </c>
      <c r="Z95" s="14">
        <v>8.4007104922642906E-2</v>
      </c>
      <c r="AA95" s="14"/>
      <c r="AB95" s="14">
        <v>7.9266779136911797E-2</v>
      </c>
      <c r="AC95" s="14">
        <v>7.7904783589643201E-2</v>
      </c>
      <c r="AD95" s="14">
        <v>5.9312185655785603E-2</v>
      </c>
      <c r="AE95" s="14">
        <v>8.0705197599030803E-2</v>
      </c>
      <c r="AF95" s="14">
        <v>9.1391108438643606E-2</v>
      </c>
      <c r="AG95" s="14"/>
      <c r="AH95" s="14">
        <v>0.11710508707685</v>
      </c>
      <c r="AI95" s="14">
        <v>5.1677115857593901E-2</v>
      </c>
      <c r="AJ95" s="14"/>
      <c r="AK95" s="14">
        <v>0.110414676586944</v>
      </c>
      <c r="AL95" s="14">
        <v>5.5899510791876002E-2</v>
      </c>
      <c r="AM95" s="14"/>
      <c r="AN95" s="14">
        <v>8.8719823792341904E-2</v>
      </c>
      <c r="AO95" s="14">
        <v>5.7446914373583902E-2</v>
      </c>
      <c r="AP95" s="14"/>
      <c r="AQ95" s="14">
        <v>6.7177077387471598E-2</v>
      </c>
      <c r="AR95" s="14">
        <v>7.2079781753852504E-2</v>
      </c>
      <c r="AS95" s="14">
        <v>8.8064730855168902E-2</v>
      </c>
    </row>
    <row r="96" spans="2:45" x14ac:dyDescent="0.35">
      <c r="B96" t="s">
        <v>87</v>
      </c>
      <c r="C96" s="14">
        <v>0.10351976833514499</v>
      </c>
      <c r="D96" s="14">
        <v>0.113479808750827</v>
      </c>
      <c r="E96" s="14">
        <v>9.2609607983600906E-2</v>
      </c>
      <c r="F96" s="14"/>
      <c r="G96" s="14">
        <v>0.21654567726886001</v>
      </c>
      <c r="H96" s="14">
        <v>0.13326860737538401</v>
      </c>
      <c r="I96" s="14">
        <v>8.6489228534615603E-2</v>
      </c>
      <c r="J96" s="14">
        <v>4.4734382365006799E-2</v>
      </c>
      <c r="K96" s="14">
        <v>4.3333735107011398E-2</v>
      </c>
      <c r="L96" s="14"/>
      <c r="M96" s="14">
        <v>8.5143679924437707E-2</v>
      </c>
      <c r="N96" s="14">
        <v>9.1855672202240501E-2</v>
      </c>
      <c r="O96" s="14">
        <v>0.135431056696767</v>
      </c>
      <c r="P96" s="14">
        <v>0.10748571088301501</v>
      </c>
      <c r="Q96" s="14"/>
      <c r="R96" s="14">
        <v>0.131481562690346</v>
      </c>
      <c r="S96" s="14">
        <v>8.1740600316865794E-2</v>
      </c>
      <c r="T96" s="14">
        <v>5.5053006682848203E-2</v>
      </c>
      <c r="U96" s="14">
        <v>9.8597995433282598E-2</v>
      </c>
      <c r="V96" s="14">
        <v>9.8380176695353302E-2</v>
      </c>
      <c r="W96" s="14">
        <v>0.14626751326510301</v>
      </c>
      <c r="X96" s="14">
        <v>9.1534073320662004E-2</v>
      </c>
      <c r="Y96" s="14">
        <v>0.13680107444517201</v>
      </c>
      <c r="Z96" s="14">
        <v>0.104268863145501</v>
      </c>
      <c r="AA96" s="14"/>
      <c r="AB96" s="14">
        <v>0.102517420260404</v>
      </c>
      <c r="AC96" s="14">
        <v>9.3227875976692895E-2</v>
      </c>
      <c r="AD96" s="14">
        <v>0.11711096477079</v>
      </c>
      <c r="AE96" s="14">
        <v>0.101749712450164</v>
      </c>
      <c r="AF96" s="14">
        <v>0.16369891334617101</v>
      </c>
      <c r="AG96" s="14"/>
      <c r="AH96" s="14">
        <v>0.15909333916044199</v>
      </c>
      <c r="AI96" s="14">
        <v>7.9339398370098901E-2</v>
      </c>
      <c r="AJ96" s="14"/>
      <c r="AK96" s="14">
        <v>0.135138740117206</v>
      </c>
      <c r="AL96" s="14">
        <v>8.8806501210274794E-2</v>
      </c>
      <c r="AM96" s="14"/>
      <c r="AN96" s="14">
        <v>0.125551573005554</v>
      </c>
      <c r="AO96" s="14">
        <v>8.5833762514990405E-2</v>
      </c>
      <c r="AP96" s="14"/>
      <c r="AQ96" s="14">
        <v>0.116476084504337</v>
      </c>
      <c r="AR96" s="14">
        <v>9.4391832003864903E-2</v>
      </c>
      <c r="AS96" s="14">
        <v>0.117697619202053</v>
      </c>
    </row>
    <row r="97" spans="2:45" x14ac:dyDescent="0.35">
      <c r="B97" t="s">
        <v>88</v>
      </c>
      <c r="C97" s="14">
        <v>0.30164862693658601</v>
      </c>
      <c r="D97" s="14">
        <v>0.26344229585412998</v>
      </c>
      <c r="E97" s="14">
        <v>0.34082271332421099</v>
      </c>
      <c r="F97" s="14"/>
      <c r="G97" s="14">
        <v>0.32472848857192299</v>
      </c>
      <c r="H97" s="14">
        <v>0.32667588759382099</v>
      </c>
      <c r="I97" s="14">
        <v>0.31862448095753498</v>
      </c>
      <c r="J97" s="14">
        <v>0.31553436717448002</v>
      </c>
      <c r="K97" s="14">
        <v>0.20920230745003801</v>
      </c>
      <c r="L97" s="14"/>
      <c r="M97" s="14">
        <v>0.33643565337617098</v>
      </c>
      <c r="N97" s="14">
        <v>0.294678231696474</v>
      </c>
      <c r="O97" s="14">
        <v>0.28702206628654697</v>
      </c>
      <c r="P97" s="14">
        <v>0.28248493042813899</v>
      </c>
      <c r="Q97" s="14"/>
      <c r="R97" s="14">
        <v>0.34894125906975698</v>
      </c>
      <c r="S97" s="14">
        <v>0.26317620627411598</v>
      </c>
      <c r="T97" s="14">
        <v>0.31960931709449703</v>
      </c>
      <c r="U97" s="14">
        <v>0.254693391562198</v>
      </c>
      <c r="V97" s="14">
        <v>0.38574466528134299</v>
      </c>
      <c r="W97" s="14">
        <v>0.27316977739363302</v>
      </c>
      <c r="X97" s="14">
        <v>0.27200509551375801</v>
      </c>
      <c r="Y97" s="14">
        <v>0.35313092378335997</v>
      </c>
      <c r="Z97" s="14">
        <v>0.28348478518034398</v>
      </c>
      <c r="AA97" s="14"/>
      <c r="AB97" s="14">
        <v>0.21591954926270099</v>
      </c>
      <c r="AC97" s="14">
        <v>0.29477710293278397</v>
      </c>
      <c r="AD97" s="14">
        <v>0.33954172272848798</v>
      </c>
      <c r="AE97" s="14">
        <v>0.389524225797308</v>
      </c>
      <c r="AF97" s="14">
        <v>0.344980063543256</v>
      </c>
      <c r="AG97" s="14"/>
      <c r="AH97" s="14">
        <v>0.29158931971284002</v>
      </c>
      <c r="AI97" s="14">
        <v>0.30147046774877501</v>
      </c>
      <c r="AJ97" s="14"/>
      <c r="AK97" s="14">
        <v>0.31436903860363902</v>
      </c>
      <c r="AL97" s="14">
        <v>0.29506948362070301</v>
      </c>
      <c r="AM97" s="14"/>
      <c r="AN97" s="14">
        <v>0.335305906961124</v>
      </c>
      <c r="AO97" s="14">
        <v>0.26680925922873</v>
      </c>
      <c r="AP97" s="14"/>
      <c r="AQ97" s="14">
        <v>0.29762881341027397</v>
      </c>
      <c r="AR97" s="14">
        <v>0.30382197721453302</v>
      </c>
      <c r="AS97" s="14">
        <v>0.282030281253841</v>
      </c>
    </row>
    <row r="98" spans="2:45" x14ac:dyDescent="0.35">
      <c r="B98" t="s">
        <v>89</v>
      </c>
      <c r="C98" s="14">
        <v>0.309335874165305</v>
      </c>
      <c r="D98" s="14">
        <v>0.32187794998043501</v>
      </c>
      <c r="E98" s="14">
        <v>0.29728019596043598</v>
      </c>
      <c r="F98" s="14"/>
      <c r="G98" s="14">
        <v>0.25419168678245002</v>
      </c>
      <c r="H98" s="14">
        <v>0.25866420336571899</v>
      </c>
      <c r="I98" s="14">
        <v>0.29741440590601897</v>
      </c>
      <c r="J98" s="14">
        <v>0.37473088566407797</v>
      </c>
      <c r="K98" s="14">
        <v>0.36284839561749299</v>
      </c>
      <c r="L98" s="14"/>
      <c r="M98" s="14">
        <v>0.33621865109670301</v>
      </c>
      <c r="N98" s="14">
        <v>0.33983172716839899</v>
      </c>
      <c r="O98" s="14">
        <v>0.30661948571949299</v>
      </c>
      <c r="P98" s="14">
        <v>0.25473855354528102</v>
      </c>
      <c r="Q98" s="14"/>
      <c r="R98" s="14">
        <v>0.26071712687015802</v>
      </c>
      <c r="S98" s="14">
        <v>0.34685644605613097</v>
      </c>
      <c r="T98" s="14">
        <v>0.34711841846050001</v>
      </c>
      <c r="U98" s="14">
        <v>0.34789402529139302</v>
      </c>
      <c r="V98" s="14">
        <v>0.21854570955194799</v>
      </c>
      <c r="W98" s="14">
        <v>0.28654488531580502</v>
      </c>
      <c r="X98" s="14">
        <v>0.40089527369552103</v>
      </c>
      <c r="Y98" s="14">
        <v>0.25420424579586698</v>
      </c>
      <c r="Z98" s="14">
        <v>0.29261141624270398</v>
      </c>
      <c r="AA98" s="14"/>
      <c r="AB98" s="14">
        <v>0.285156082460921</v>
      </c>
      <c r="AC98" s="14">
        <v>0.32405276554683299</v>
      </c>
      <c r="AD98" s="14">
        <v>0.321907237170033</v>
      </c>
      <c r="AE98" s="14">
        <v>0.306456529837633</v>
      </c>
      <c r="AF98" s="14">
        <v>0.24210357634586599</v>
      </c>
      <c r="AG98" s="14"/>
      <c r="AH98" s="14">
        <v>0.297125988436788</v>
      </c>
      <c r="AI98" s="14">
        <v>0.32495643918501899</v>
      </c>
      <c r="AJ98" s="14"/>
      <c r="AK98" s="14">
        <v>0.29537169009846598</v>
      </c>
      <c r="AL98" s="14">
        <v>0.32227620718938099</v>
      </c>
      <c r="AM98" s="14"/>
      <c r="AN98" s="14">
        <v>0.29756024608175502</v>
      </c>
      <c r="AO98" s="14">
        <v>0.325199269315325</v>
      </c>
      <c r="AP98" s="14"/>
      <c r="AQ98" s="14">
        <v>0.32642446161525002</v>
      </c>
      <c r="AR98" s="14">
        <v>0.31403861251156601</v>
      </c>
      <c r="AS98" s="14">
        <v>0.28116290195916599</v>
      </c>
    </row>
    <row r="99" spans="2:45" x14ac:dyDescent="0.35">
      <c r="B99" t="s">
        <v>90</v>
      </c>
      <c r="C99" s="14">
        <v>0.172173954495728</v>
      </c>
      <c r="D99" s="14">
        <v>0.17576484128519501</v>
      </c>
      <c r="E99" s="14">
        <v>0.16888695811059101</v>
      </c>
      <c r="F99" s="14"/>
      <c r="G99" s="14">
        <v>4.8825094010346598E-2</v>
      </c>
      <c r="H99" s="14">
        <v>0.16215622118204501</v>
      </c>
      <c r="I99" s="14">
        <v>0.17526565727475801</v>
      </c>
      <c r="J99" s="14">
        <v>0.19177750242001099</v>
      </c>
      <c r="K99" s="14">
        <v>0.28396101138770502</v>
      </c>
      <c r="L99" s="14"/>
      <c r="M99" s="14">
        <v>0.16681861098103901</v>
      </c>
      <c r="N99" s="14">
        <v>0.183739369109504</v>
      </c>
      <c r="O99" s="14">
        <v>0.15241686754318101</v>
      </c>
      <c r="P99" s="14">
        <v>0.18107468183445199</v>
      </c>
      <c r="Q99" s="14"/>
      <c r="R99" s="14">
        <v>0.15444526363053299</v>
      </c>
      <c r="S99" s="14">
        <v>0.191111237512787</v>
      </c>
      <c r="T99" s="14">
        <v>0.16854981824658499</v>
      </c>
      <c r="U99" s="14">
        <v>0.185899601825496</v>
      </c>
      <c r="V99" s="14">
        <v>0.19685937824858701</v>
      </c>
      <c r="W99" s="14">
        <v>0.12904631322760801</v>
      </c>
      <c r="X99" s="14">
        <v>0.15394789454810701</v>
      </c>
      <c r="Y99" s="14">
        <v>0.173962643763027</v>
      </c>
      <c r="Z99" s="14">
        <v>0.191375838347597</v>
      </c>
      <c r="AA99" s="14"/>
      <c r="AB99" s="14">
        <v>0.247632729340551</v>
      </c>
      <c r="AC99" s="14">
        <v>0.165650116328241</v>
      </c>
      <c r="AD99" s="14">
        <v>0.13356313983868601</v>
      </c>
      <c r="AE99" s="14">
        <v>0.11431727445716</v>
      </c>
      <c r="AF99" s="14">
        <v>0.15782633832606399</v>
      </c>
      <c r="AG99" s="14"/>
      <c r="AH99" s="14">
        <v>0.117308516013724</v>
      </c>
      <c r="AI99" s="14">
        <v>0.197593311263</v>
      </c>
      <c r="AJ99" s="14"/>
      <c r="AK99" s="14">
        <v>0.12994610232921999</v>
      </c>
      <c r="AL99" s="14">
        <v>0.191111292973384</v>
      </c>
      <c r="AM99" s="14"/>
      <c r="AN99" s="14">
        <v>0.13274887851801401</v>
      </c>
      <c r="AO99" s="14">
        <v>0.207512086591644</v>
      </c>
      <c r="AP99" s="14"/>
      <c r="AQ99" s="14">
        <v>0.16676022773836199</v>
      </c>
      <c r="AR99" s="14">
        <v>0.18442860681357301</v>
      </c>
      <c r="AS99" s="14">
        <v>0.148594313892672</v>
      </c>
    </row>
    <row r="100" spans="2:45" x14ac:dyDescent="0.35">
      <c r="B100" t="s">
        <v>91</v>
      </c>
      <c r="C100" s="14">
        <v>2.13997834625273E-2</v>
      </c>
      <c r="D100" s="14">
        <v>2.4323884158801101E-2</v>
      </c>
      <c r="E100" s="14">
        <v>1.7576661355790901E-2</v>
      </c>
      <c r="F100" s="14"/>
      <c r="G100" s="14">
        <v>1.47779630150595E-2</v>
      </c>
      <c r="H100" s="14">
        <v>1.31455987425336E-2</v>
      </c>
      <c r="I100" s="14">
        <v>2.2763411633157898E-2</v>
      </c>
      <c r="J100" s="14">
        <v>2.0298874970925002E-2</v>
      </c>
      <c r="K100" s="14">
        <v>3.8063565435514903E-2</v>
      </c>
      <c r="L100" s="14"/>
      <c r="M100" s="14">
        <v>8.0086940630807908E-3</v>
      </c>
      <c r="N100" s="14">
        <v>1.5881589451622699E-2</v>
      </c>
      <c r="O100" s="14">
        <v>2.1626193306804199E-2</v>
      </c>
      <c r="P100" s="14">
        <v>3.9737391894406601E-2</v>
      </c>
      <c r="Q100" s="14"/>
      <c r="R100" s="14">
        <v>1.4682568266628801E-2</v>
      </c>
      <c r="S100" s="14">
        <v>2.2839121187096901E-2</v>
      </c>
      <c r="T100" s="14">
        <v>1.8667828098741401E-2</v>
      </c>
      <c r="U100" s="14">
        <v>3.7906988658937102E-2</v>
      </c>
      <c r="V100" s="14">
        <v>2.8192060351495501E-2</v>
      </c>
      <c r="W100" s="14">
        <v>2.4897456212637E-2</v>
      </c>
      <c r="X100" s="14">
        <v>1.2063751502276201E-2</v>
      </c>
      <c r="Y100" s="14">
        <v>0</v>
      </c>
      <c r="Z100" s="14">
        <v>2.4022292068265901E-2</v>
      </c>
      <c r="AA100" s="14"/>
      <c r="AB100" s="14">
        <v>4.4375956738788198E-2</v>
      </c>
      <c r="AC100" s="14">
        <v>2.3985360722875899E-2</v>
      </c>
      <c r="AD100" s="14">
        <v>8.0698318621532199E-3</v>
      </c>
      <c r="AE100" s="14">
        <v>1.47670125528275E-3</v>
      </c>
      <c r="AF100" s="14">
        <v>0</v>
      </c>
      <c r="AG100" s="14"/>
      <c r="AH100" s="14">
        <v>7.90842907268062E-3</v>
      </c>
      <c r="AI100" s="14">
        <v>2.5455268115306601E-2</v>
      </c>
      <c r="AJ100" s="14"/>
      <c r="AK100" s="14">
        <v>1.4239787751651101E-3</v>
      </c>
      <c r="AL100" s="14">
        <v>2.93965507528532E-2</v>
      </c>
      <c r="AM100" s="14"/>
      <c r="AN100" s="14">
        <v>9.5539755383599202E-3</v>
      </c>
      <c r="AO100" s="14">
        <v>3.0641538248182901E-2</v>
      </c>
      <c r="AP100" s="14"/>
      <c r="AQ100" s="14">
        <v>1.1100641515113301E-2</v>
      </c>
      <c r="AR100" s="14">
        <v>1.5400658991336E-2</v>
      </c>
      <c r="AS100" s="14">
        <v>5.0083008943168701E-2</v>
      </c>
    </row>
    <row r="101" spans="2:45" x14ac:dyDescent="0.35">
      <c r="B101" t="s">
        <v>70</v>
      </c>
      <c r="C101" s="14">
        <v>1.9426653016442599E-2</v>
      </c>
      <c r="D101" s="14">
        <v>2.0215867107395102E-2</v>
      </c>
      <c r="E101" s="14">
        <v>1.8667970027575798E-2</v>
      </c>
      <c r="F101" s="14"/>
      <c r="G101" s="14">
        <v>5.4258194801369E-3</v>
      </c>
      <c r="H101" s="14">
        <v>2.12142031370132E-2</v>
      </c>
      <c r="I101" s="14">
        <v>2.4746723766781401E-2</v>
      </c>
      <c r="J101" s="14">
        <v>1.8418052461505199E-2</v>
      </c>
      <c r="K101" s="14">
        <v>2.64023690597644E-2</v>
      </c>
      <c r="L101" s="14"/>
      <c r="M101" s="14">
        <v>1.5831455149536398E-2</v>
      </c>
      <c r="N101" s="14">
        <v>2.22050438415041E-2</v>
      </c>
      <c r="O101" s="14">
        <v>1.02885081230911E-2</v>
      </c>
      <c r="P101" s="14">
        <v>2.8838284378209799E-2</v>
      </c>
      <c r="Q101" s="14"/>
      <c r="R101" s="14">
        <v>1.79962179007296E-2</v>
      </c>
      <c r="S101" s="14">
        <v>1.84634553335686E-2</v>
      </c>
      <c r="T101" s="14">
        <v>2.5484380309598102E-2</v>
      </c>
      <c r="U101" s="14">
        <v>1.8258422972366999E-2</v>
      </c>
      <c r="V101" s="14">
        <v>6.1819750087427697E-3</v>
      </c>
      <c r="W101" s="14">
        <v>3.33271311714902E-2</v>
      </c>
      <c r="X101" s="14">
        <v>1.7264811435350198E-2</v>
      </c>
      <c r="Y101" s="14">
        <v>1.57192714449042E-2</v>
      </c>
      <c r="Z101" s="14">
        <v>2.0229700092944398E-2</v>
      </c>
      <c r="AA101" s="14"/>
      <c r="AB101" s="14">
        <v>2.5131482799722601E-2</v>
      </c>
      <c r="AC101" s="14">
        <v>2.0401994902930601E-2</v>
      </c>
      <c r="AD101" s="14">
        <v>2.0494917974063099E-2</v>
      </c>
      <c r="AE101" s="14">
        <v>5.7703586034212103E-3</v>
      </c>
      <c r="AF101" s="14">
        <v>0</v>
      </c>
      <c r="AG101" s="14"/>
      <c r="AH101" s="14">
        <v>9.8693205266762608E-3</v>
      </c>
      <c r="AI101" s="14">
        <v>1.95079994602066E-2</v>
      </c>
      <c r="AJ101" s="14"/>
      <c r="AK101" s="14">
        <v>1.33357734893596E-2</v>
      </c>
      <c r="AL101" s="14">
        <v>1.7440453461527498E-2</v>
      </c>
      <c r="AM101" s="14"/>
      <c r="AN101" s="14">
        <v>1.0559596102852301E-2</v>
      </c>
      <c r="AO101" s="14">
        <v>2.6557169727543201E-2</v>
      </c>
      <c r="AP101" s="14"/>
      <c r="AQ101" s="14">
        <v>1.44326938291926E-2</v>
      </c>
      <c r="AR101" s="14">
        <v>1.5838530711274699E-2</v>
      </c>
      <c r="AS101" s="14">
        <v>3.2367143893929799E-2</v>
      </c>
    </row>
    <row r="102" spans="2:45" x14ac:dyDescent="0.35">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row>
    <row r="103" spans="2:45" x14ac:dyDescent="0.35">
      <c r="B103" s="6" t="s">
        <v>94</v>
      </c>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row>
    <row r="104" spans="2:45" x14ac:dyDescent="0.35">
      <c r="B104" s="24" t="s">
        <v>76</v>
      </c>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row>
    <row r="105" spans="2:45" x14ac:dyDescent="0.35">
      <c r="B105" t="s">
        <v>86</v>
      </c>
      <c r="C105" s="14">
        <v>0.15073894367715401</v>
      </c>
      <c r="D105" s="14">
        <v>0.15207796770213999</v>
      </c>
      <c r="E105" s="14">
        <v>0.14862712059049599</v>
      </c>
      <c r="F105" s="14"/>
      <c r="G105" s="14">
        <v>0.29074342870764602</v>
      </c>
      <c r="H105" s="14">
        <v>0.18548168829182299</v>
      </c>
      <c r="I105" s="14">
        <v>0.14621313173630501</v>
      </c>
      <c r="J105" s="14">
        <v>7.8406786098842093E-2</v>
      </c>
      <c r="K105" s="14">
        <v>5.7877567358943199E-2</v>
      </c>
      <c r="L105" s="14"/>
      <c r="M105" s="14">
        <v>0.111303527795971</v>
      </c>
      <c r="N105" s="14">
        <v>0.13440476446201899</v>
      </c>
      <c r="O105" s="14">
        <v>0.18793671098974599</v>
      </c>
      <c r="P105" s="14">
        <v>0.17873178361127101</v>
      </c>
      <c r="Q105" s="14"/>
      <c r="R105" s="14">
        <v>0.158641517339914</v>
      </c>
      <c r="S105" s="14">
        <v>0.12898534661171501</v>
      </c>
      <c r="T105" s="14">
        <v>0.161803627255692</v>
      </c>
      <c r="U105" s="14">
        <v>0.12832239640198201</v>
      </c>
      <c r="V105" s="14">
        <v>0.173662923378756</v>
      </c>
      <c r="W105" s="14">
        <v>0.18391151480065801</v>
      </c>
      <c r="X105" s="14">
        <v>0.16327589261557701</v>
      </c>
      <c r="Y105" s="14">
        <v>0.15327328709636201</v>
      </c>
      <c r="Z105" s="14">
        <v>0.12614342530262501</v>
      </c>
      <c r="AA105" s="14"/>
      <c r="AB105" s="14">
        <v>0.123842765495426</v>
      </c>
      <c r="AC105" s="14">
        <v>0.144549215313277</v>
      </c>
      <c r="AD105" s="14">
        <v>0.17587471160018001</v>
      </c>
      <c r="AE105" s="14">
        <v>0.1816304805026</v>
      </c>
      <c r="AF105" s="14">
        <v>0.20656938923865201</v>
      </c>
      <c r="AG105" s="14"/>
      <c r="AH105" s="14">
        <v>0.19873069918419001</v>
      </c>
      <c r="AI105" s="14">
        <v>0.13301454325555501</v>
      </c>
      <c r="AJ105" s="14"/>
      <c r="AK105" s="14">
        <v>0.18016545056769101</v>
      </c>
      <c r="AL105" s="14">
        <v>0.13365933220111101</v>
      </c>
      <c r="AM105" s="14"/>
      <c r="AN105" s="14">
        <v>0.17974437734651399</v>
      </c>
      <c r="AO105" s="14">
        <v>0.12542162587172601</v>
      </c>
      <c r="AP105" s="14"/>
      <c r="AQ105" s="14">
        <v>0.17897331396000599</v>
      </c>
      <c r="AR105" s="14">
        <v>0.13912345295147499</v>
      </c>
      <c r="AS105" s="14">
        <v>0.155218282618762</v>
      </c>
    </row>
    <row r="106" spans="2:45" x14ac:dyDescent="0.35">
      <c r="B106" t="s">
        <v>87</v>
      </c>
      <c r="C106" s="14">
        <v>0.19536481348375401</v>
      </c>
      <c r="D106" s="14">
        <v>0.204192465837641</v>
      </c>
      <c r="E106" s="14">
        <v>0.18683548221440699</v>
      </c>
      <c r="F106" s="14"/>
      <c r="G106" s="14">
        <v>0.29156562849477002</v>
      </c>
      <c r="H106" s="14">
        <v>0.240230450855415</v>
      </c>
      <c r="I106" s="14">
        <v>0.21093914049041501</v>
      </c>
      <c r="J106" s="14">
        <v>0.110325224407901</v>
      </c>
      <c r="K106" s="14">
        <v>0.12625552089814801</v>
      </c>
      <c r="L106" s="14"/>
      <c r="M106" s="14">
        <v>0.19307212333986701</v>
      </c>
      <c r="N106" s="14">
        <v>0.19420937942285399</v>
      </c>
      <c r="O106" s="14">
        <v>0.199024616167846</v>
      </c>
      <c r="P106" s="14">
        <v>0.19405525593650999</v>
      </c>
      <c r="Q106" s="14"/>
      <c r="R106" s="14">
        <v>0.24519710027536901</v>
      </c>
      <c r="S106" s="14">
        <v>0.18408677359053099</v>
      </c>
      <c r="T106" s="14">
        <v>0.16257916256062399</v>
      </c>
      <c r="U106" s="14">
        <v>0.186096776603417</v>
      </c>
      <c r="V106" s="14">
        <v>0.17408961498366299</v>
      </c>
      <c r="W106" s="14">
        <v>0.19914405226477599</v>
      </c>
      <c r="X106" s="14">
        <v>0.15798334385846199</v>
      </c>
      <c r="Y106" s="14">
        <v>0.23632263728863501</v>
      </c>
      <c r="Z106" s="14">
        <v>0.205785518693652</v>
      </c>
      <c r="AA106" s="14"/>
      <c r="AB106" s="14">
        <v>0.14901062192974501</v>
      </c>
      <c r="AC106" s="14">
        <v>0.19424801143091999</v>
      </c>
      <c r="AD106" s="14">
        <v>0.23614095620880601</v>
      </c>
      <c r="AE106" s="14">
        <v>0.211784584753125</v>
      </c>
      <c r="AF106" s="14">
        <v>0.24155002352841801</v>
      </c>
      <c r="AG106" s="14"/>
      <c r="AH106" s="14">
        <v>0.24640159143139001</v>
      </c>
      <c r="AI106" s="14">
        <v>0.18175813170662899</v>
      </c>
      <c r="AJ106" s="14"/>
      <c r="AK106" s="14">
        <v>0.22968231143159701</v>
      </c>
      <c r="AL106" s="14">
        <v>0.18300144661218601</v>
      </c>
      <c r="AM106" s="14"/>
      <c r="AN106" s="14">
        <v>0.24432365699470099</v>
      </c>
      <c r="AO106" s="14">
        <v>0.156344746827943</v>
      </c>
      <c r="AP106" s="14"/>
      <c r="AQ106" s="14">
        <v>0.24753548645408599</v>
      </c>
      <c r="AR106" s="14">
        <v>0.18736325252229399</v>
      </c>
      <c r="AS106" s="14">
        <v>0.14881129884000399</v>
      </c>
    </row>
    <row r="107" spans="2:45" x14ac:dyDescent="0.35">
      <c r="B107" t="s">
        <v>88</v>
      </c>
      <c r="C107" s="14">
        <v>0.19542054747478299</v>
      </c>
      <c r="D107" s="14">
        <v>0.19985388647347699</v>
      </c>
      <c r="E107" s="14">
        <v>0.19132863083912599</v>
      </c>
      <c r="F107" s="14"/>
      <c r="G107" s="14">
        <v>0.195455187222869</v>
      </c>
      <c r="H107" s="14">
        <v>0.20908624424501801</v>
      </c>
      <c r="I107" s="14">
        <v>0.20689366035291901</v>
      </c>
      <c r="J107" s="14">
        <v>0.199673688975673</v>
      </c>
      <c r="K107" s="14">
        <v>0.159303752963497</v>
      </c>
      <c r="L107" s="14"/>
      <c r="M107" s="14">
        <v>0.24543168345875099</v>
      </c>
      <c r="N107" s="14">
        <v>0.19276729496492401</v>
      </c>
      <c r="O107" s="14">
        <v>0.167405160202415</v>
      </c>
      <c r="P107" s="14">
        <v>0.17050498919124901</v>
      </c>
      <c r="Q107" s="14"/>
      <c r="R107" s="14">
        <v>0.19918256918438099</v>
      </c>
      <c r="S107" s="14">
        <v>0.15405424619275801</v>
      </c>
      <c r="T107" s="14">
        <v>0.19320344540812001</v>
      </c>
      <c r="U107" s="14">
        <v>0.21443145847512601</v>
      </c>
      <c r="V107" s="14">
        <v>0.17057334762818999</v>
      </c>
      <c r="W107" s="14">
        <v>0.206999207621997</v>
      </c>
      <c r="X107" s="14">
        <v>0.22343523146932801</v>
      </c>
      <c r="Y107" s="14">
        <v>0.201600936604201</v>
      </c>
      <c r="Z107" s="14">
        <v>0.211610159721694</v>
      </c>
      <c r="AA107" s="14"/>
      <c r="AB107" s="14">
        <v>0.143743197752803</v>
      </c>
      <c r="AC107" s="14">
        <v>0.19949607652699</v>
      </c>
      <c r="AD107" s="14">
        <v>0.235046938305224</v>
      </c>
      <c r="AE107" s="14">
        <v>0.22246747614781301</v>
      </c>
      <c r="AF107" s="14">
        <v>0.24766037874647101</v>
      </c>
      <c r="AG107" s="14"/>
      <c r="AH107" s="14">
        <v>0.21931444204957801</v>
      </c>
      <c r="AI107" s="14">
        <v>0.17774243390007</v>
      </c>
      <c r="AJ107" s="14"/>
      <c r="AK107" s="14">
        <v>0.227238461414981</v>
      </c>
      <c r="AL107" s="14">
        <v>0.18468190093700901</v>
      </c>
      <c r="AM107" s="14"/>
      <c r="AN107" s="14">
        <v>0.236038496150587</v>
      </c>
      <c r="AO107" s="14">
        <v>0.160710378213544</v>
      </c>
      <c r="AP107" s="14"/>
      <c r="AQ107" s="14">
        <v>0.22593160062186499</v>
      </c>
      <c r="AR107" s="14">
        <v>0.178067754252799</v>
      </c>
      <c r="AS107" s="14">
        <v>0.21487248139426299</v>
      </c>
    </row>
    <row r="108" spans="2:45" x14ac:dyDescent="0.35">
      <c r="B108" t="s">
        <v>89</v>
      </c>
      <c r="C108" s="14">
        <v>0.20571916539021801</v>
      </c>
      <c r="D108" s="14">
        <v>0.20929568134898599</v>
      </c>
      <c r="E108" s="14">
        <v>0.20251273312290799</v>
      </c>
      <c r="F108" s="14"/>
      <c r="G108" s="14">
        <v>0.114596750596396</v>
      </c>
      <c r="H108" s="14">
        <v>0.192738656481763</v>
      </c>
      <c r="I108" s="14">
        <v>0.21151350649522299</v>
      </c>
      <c r="J108" s="14">
        <v>0.24739479166223899</v>
      </c>
      <c r="K108" s="14">
        <v>0.25746150121557299</v>
      </c>
      <c r="L108" s="14"/>
      <c r="M108" s="14">
        <v>0.23666824846263401</v>
      </c>
      <c r="N108" s="14">
        <v>0.23200693840249101</v>
      </c>
      <c r="O108" s="14">
        <v>0.18184304304672999</v>
      </c>
      <c r="P108" s="14">
        <v>0.170060070794879</v>
      </c>
      <c r="Q108" s="14"/>
      <c r="R108" s="14">
        <v>0.18432233048032501</v>
      </c>
      <c r="S108" s="14">
        <v>0.27508708042273999</v>
      </c>
      <c r="T108" s="14">
        <v>0.23533608190953501</v>
      </c>
      <c r="U108" s="14">
        <v>0.18616641550701199</v>
      </c>
      <c r="V108" s="14">
        <v>0.19629377292556499</v>
      </c>
      <c r="W108" s="14">
        <v>0.170159088893753</v>
      </c>
      <c r="X108" s="14">
        <v>0.21948644042114801</v>
      </c>
      <c r="Y108" s="14">
        <v>0.17683928667481799</v>
      </c>
      <c r="Z108" s="14">
        <v>0.17507173472033999</v>
      </c>
      <c r="AA108" s="14"/>
      <c r="AB108" s="14">
        <v>0.21724887238801599</v>
      </c>
      <c r="AC108" s="14">
        <v>0.203810515740071</v>
      </c>
      <c r="AD108" s="14">
        <v>0.18786959600644701</v>
      </c>
      <c r="AE108" s="14">
        <v>0.237369018872748</v>
      </c>
      <c r="AF108" s="14">
        <v>0.16271348767073701</v>
      </c>
      <c r="AG108" s="14"/>
      <c r="AH108" s="14">
        <v>0.18046572387436999</v>
      </c>
      <c r="AI108" s="14">
        <v>0.220652626864383</v>
      </c>
      <c r="AJ108" s="14"/>
      <c r="AK108" s="14">
        <v>0.198192163243467</v>
      </c>
      <c r="AL108" s="14">
        <v>0.21380166141915699</v>
      </c>
      <c r="AM108" s="14"/>
      <c r="AN108" s="14">
        <v>0.189042256379156</v>
      </c>
      <c r="AO108" s="14">
        <v>0.22383786710146</v>
      </c>
      <c r="AP108" s="14"/>
      <c r="AQ108" s="14">
        <v>0.187863199985003</v>
      </c>
      <c r="AR108" s="14">
        <v>0.23020099336029901</v>
      </c>
      <c r="AS108" s="14">
        <v>0.15340990801596499</v>
      </c>
    </row>
    <row r="109" spans="2:45" x14ac:dyDescent="0.35">
      <c r="B109" t="s">
        <v>90</v>
      </c>
      <c r="C109" s="14">
        <v>0.13184132064486501</v>
      </c>
      <c r="D109" s="14">
        <v>0.13169376266131</v>
      </c>
      <c r="E109" s="14">
        <v>0.13224992634562199</v>
      </c>
      <c r="F109" s="14"/>
      <c r="G109" s="14">
        <v>5.5627550866466098E-2</v>
      </c>
      <c r="H109" s="14">
        <v>9.13841265815062E-2</v>
      </c>
      <c r="I109" s="14">
        <v>0.103220837543003</v>
      </c>
      <c r="J109" s="14">
        <v>0.190213384048666</v>
      </c>
      <c r="K109" s="14">
        <v>0.22363505048183499</v>
      </c>
      <c r="L109" s="14"/>
      <c r="M109" s="14">
        <v>0.16374988537604701</v>
      </c>
      <c r="N109" s="14">
        <v>0.16015262948400499</v>
      </c>
      <c r="O109" s="14">
        <v>0.107585601039674</v>
      </c>
      <c r="P109" s="14">
        <v>8.5676201252053094E-2</v>
      </c>
      <c r="Q109" s="14"/>
      <c r="R109" s="14">
        <v>0.13824592281567</v>
      </c>
      <c r="S109" s="14">
        <v>0.15924057967692701</v>
      </c>
      <c r="T109" s="14">
        <v>0.13520924381416499</v>
      </c>
      <c r="U109" s="14">
        <v>0.13428512898970699</v>
      </c>
      <c r="V109" s="14">
        <v>0.13545436061910601</v>
      </c>
      <c r="W109" s="14">
        <v>0.11129157983806499</v>
      </c>
      <c r="X109" s="14">
        <v>0.105456742520136</v>
      </c>
      <c r="Y109" s="14">
        <v>9.7487016770145096E-2</v>
      </c>
      <c r="Z109" s="14">
        <v>0.13252534112203199</v>
      </c>
      <c r="AA109" s="14"/>
      <c r="AB109" s="14">
        <v>0.13732342575953899</v>
      </c>
      <c r="AC109" s="14">
        <v>0.13358329236288</v>
      </c>
      <c r="AD109" s="14">
        <v>0.109508302542443</v>
      </c>
      <c r="AE109" s="14">
        <v>9.8405413331422803E-2</v>
      </c>
      <c r="AF109" s="14">
        <v>0.113410543489345</v>
      </c>
      <c r="AG109" s="14"/>
      <c r="AH109" s="14">
        <v>0.10770045613893001</v>
      </c>
      <c r="AI109" s="14">
        <v>0.148479305022857</v>
      </c>
      <c r="AJ109" s="14"/>
      <c r="AK109" s="14">
        <v>0.10531185851177401</v>
      </c>
      <c r="AL109" s="14">
        <v>0.15137288887063</v>
      </c>
      <c r="AM109" s="14"/>
      <c r="AN109" s="14">
        <v>9.9987621154336598E-2</v>
      </c>
      <c r="AO109" s="14">
        <v>0.157407555595098</v>
      </c>
      <c r="AP109" s="14"/>
      <c r="AQ109" s="14">
        <v>0.107786515276625</v>
      </c>
      <c r="AR109" s="14">
        <v>0.14423891811136599</v>
      </c>
      <c r="AS109" s="14">
        <v>0.1216819111532</v>
      </c>
    </row>
    <row r="110" spans="2:45" x14ac:dyDescent="0.35">
      <c r="B110" t="s">
        <v>91</v>
      </c>
      <c r="C110" s="14">
        <v>9.8390528710602401E-2</v>
      </c>
      <c r="D110" s="14">
        <v>8.4807997643580504E-2</v>
      </c>
      <c r="E110" s="14">
        <v>0.11138712989409499</v>
      </c>
      <c r="F110" s="14"/>
      <c r="G110" s="14">
        <v>4.8760780068548303E-2</v>
      </c>
      <c r="H110" s="14">
        <v>5.7749892550538903E-2</v>
      </c>
      <c r="I110" s="14">
        <v>9.2812626881089696E-2</v>
      </c>
      <c r="J110" s="14">
        <v>0.14121802052864099</v>
      </c>
      <c r="K110" s="14">
        <v>0.15382164957605099</v>
      </c>
      <c r="L110" s="14"/>
      <c r="M110" s="14">
        <v>3.7832169156723501E-2</v>
      </c>
      <c r="N110" s="14">
        <v>6.3902739105422907E-2</v>
      </c>
      <c r="O110" s="14">
        <v>0.13597116341642701</v>
      </c>
      <c r="P110" s="14">
        <v>0.16460103251739</v>
      </c>
      <c r="Q110" s="14"/>
      <c r="R110" s="14">
        <v>6.1115819958505499E-2</v>
      </c>
      <c r="S110" s="14">
        <v>8.1093090261844206E-2</v>
      </c>
      <c r="T110" s="14">
        <v>7.5234034516969403E-2</v>
      </c>
      <c r="U110" s="14">
        <v>0.120929297797728</v>
      </c>
      <c r="V110" s="14">
        <v>0.14008916438960001</v>
      </c>
      <c r="W110" s="14">
        <v>0.107483512093082</v>
      </c>
      <c r="X110" s="14">
        <v>0.110184212710978</v>
      </c>
      <c r="Y110" s="14">
        <v>9.1268107516791E-2</v>
      </c>
      <c r="Z110" s="14">
        <v>0.121968085606746</v>
      </c>
      <c r="AA110" s="14"/>
      <c r="AB110" s="14">
        <v>0.20374022838348199</v>
      </c>
      <c r="AC110" s="14">
        <v>9.1414931467450403E-2</v>
      </c>
      <c r="AD110" s="14">
        <v>4.4025819386648103E-2</v>
      </c>
      <c r="AE110" s="14">
        <v>3.6575384506887701E-2</v>
      </c>
      <c r="AF110" s="14">
        <v>2.8096177326376998E-2</v>
      </c>
      <c r="AG110" s="14"/>
      <c r="AH110" s="14">
        <v>3.4073079249018701E-2</v>
      </c>
      <c r="AI110" s="14">
        <v>0.118941757860883</v>
      </c>
      <c r="AJ110" s="14"/>
      <c r="AK110" s="14">
        <v>4.17915207910355E-2</v>
      </c>
      <c r="AL110" s="14">
        <v>0.11918115674238</v>
      </c>
      <c r="AM110" s="14"/>
      <c r="AN110" s="14">
        <v>3.8968335626160699E-2</v>
      </c>
      <c r="AO110" s="14">
        <v>0.14592561008458299</v>
      </c>
      <c r="AP110" s="14"/>
      <c r="AQ110" s="14">
        <v>4.4454339208519197E-2</v>
      </c>
      <c r="AR110" s="14">
        <v>9.9844766072546401E-2</v>
      </c>
      <c r="AS110" s="14">
        <v>0.17717919457433501</v>
      </c>
    </row>
    <row r="111" spans="2:45" x14ac:dyDescent="0.35">
      <c r="B111" t="s">
        <v>70</v>
      </c>
      <c r="C111" s="14">
        <v>2.2524680618622998E-2</v>
      </c>
      <c r="D111" s="14">
        <v>1.80782383328651E-2</v>
      </c>
      <c r="E111" s="14">
        <v>2.7058976993345699E-2</v>
      </c>
      <c r="F111" s="14"/>
      <c r="G111" s="14">
        <v>3.2506740433047901E-3</v>
      </c>
      <c r="H111" s="14">
        <v>2.3328940993936301E-2</v>
      </c>
      <c r="I111" s="14">
        <v>2.8407096501045798E-2</v>
      </c>
      <c r="J111" s="14">
        <v>3.27681042780371E-2</v>
      </c>
      <c r="K111" s="14">
        <v>2.1644957505953199E-2</v>
      </c>
      <c r="L111" s="14"/>
      <c r="M111" s="14">
        <v>1.1942362410005699E-2</v>
      </c>
      <c r="N111" s="14">
        <v>2.2556254158283402E-2</v>
      </c>
      <c r="O111" s="14">
        <v>2.02337051371617E-2</v>
      </c>
      <c r="P111" s="14">
        <v>3.6370666696647201E-2</v>
      </c>
      <c r="Q111" s="14"/>
      <c r="R111" s="14">
        <v>1.3294739945835301E-2</v>
      </c>
      <c r="S111" s="14">
        <v>1.74528832434847E-2</v>
      </c>
      <c r="T111" s="14">
        <v>3.6634404534895602E-2</v>
      </c>
      <c r="U111" s="14">
        <v>2.9768526225028201E-2</v>
      </c>
      <c r="V111" s="14">
        <v>9.8368160751197906E-3</v>
      </c>
      <c r="W111" s="14">
        <v>2.1011044487669699E-2</v>
      </c>
      <c r="X111" s="14">
        <v>2.0178136404371199E-2</v>
      </c>
      <c r="Y111" s="14">
        <v>4.3208728049047698E-2</v>
      </c>
      <c r="Z111" s="14">
        <v>2.68957348329119E-2</v>
      </c>
      <c r="AA111" s="14"/>
      <c r="AB111" s="14">
        <v>2.5090888290987899E-2</v>
      </c>
      <c r="AC111" s="14">
        <v>3.2897957158412497E-2</v>
      </c>
      <c r="AD111" s="14">
        <v>1.15336759502505E-2</v>
      </c>
      <c r="AE111" s="14">
        <v>1.17676418854033E-2</v>
      </c>
      <c r="AF111" s="14">
        <v>0</v>
      </c>
      <c r="AG111" s="14"/>
      <c r="AH111" s="14">
        <v>1.3314008072523901E-2</v>
      </c>
      <c r="AI111" s="14">
        <v>1.9411201389623201E-2</v>
      </c>
      <c r="AJ111" s="14"/>
      <c r="AK111" s="14">
        <v>1.7618234039455699E-2</v>
      </c>
      <c r="AL111" s="14">
        <v>1.43016132175276E-2</v>
      </c>
      <c r="AM111" s="14"/>
      <c r="AN111" s="14">
        <v>1.18952563485452E-2</v>
      </c>
      <c r="AO111" s="14">
        <v>3.0352216305646801E-2</v>
      </c>
      <c r="AP111" s="14"/>
      <c r="AQ111" s="14">
        <v>7.4555444938957599E-3</v>
      </c>
      <c r="AR111" s="14">
        <v>2.11608627292212E-2</v>
      </c>
      <c r="AS111" s="14">
        <v>2.88269234034698E-2</v>
      </c>
    </row>
    <row r="112" spans="2:45" x14ac:dyDescent="0.35">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row>
    <row r="113" spans="2:45" x14ac:dyDescent="0.35">
      <c r="B113" s="6" t="s">
        <v>95</v>
      </c>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row>
    <row r="114" spans="2:45" x14ac:dyDescent="0.35">
      <c r="B114" s="24" t="s">
        <v>76</v>
      </c>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row>
    <row r="115" spans="2:45" x14ac:dyDescent="0.35">
      <c r="B115" t="s">
        <v>86</v>
      </c>
      <c r="C115" s="14">
        <v>0.19683349618871801</v>
      </c>
      <c r="D115" s="14">
        <v>0.211524291790254</v>
      </c>
      <c r="E115" s="14">
        <v>0.182386551847985</v>
      </c>
      <c r="F115" s="14"/>
      <c r="G115" s="14">
        <v>0.24285189193652301</v>
      </c>
      <c r="H115" s="14">
        <v>0.197782829935819</v>
      </c>
      <c r="I115" s="14">
        <v>0.17912470338532099</v>
      </c>
      <c r="J115" s="14">
        <v>0.19995780475928099</v>
      </c>
      <c r="K115" s="14">
        <v>0.16602302074389599</v>
      </c>
      <c r="L115" s="14"/>
      <c r="M115" s="14">
        <v>0.17275419844494799</v>
      </c>
      <c r="N115" s="14">
        <v>0.15145162010375801</v>
      </c>
      <c r="O115" s="14">
        <v>0.222663388611514</v>
      </c>
      <c r="P115" s="14">
        <v>0.245504383391937</v>
      </c>
      <c r="Q115" s="14"/>
      <c r="R115" s="14">
        <v>0.20734159410973299</v>
      </c>
      <c r="S115" s="14">
        <v>0.20720219186349501</v>
      </c>
      <c r="T115" s="14">
        <v>0.15605813018463199</v>
      </c>
      <c r="U115" s="14">
        <v>0.14799745273349799</v>
      </c>
      <c r="V115" s="14">
        <v>0.23725276124595901</v>
      </c>
      <c r="W115" s="14">
        <v>0.212129804995871</v>
      </c>
      <c r="X115" s="14">
        <v>0.247428727061382</v>
      </c>
      <c r="Y115" s="14">
        <v>0.133429664359067</v>
      </c>
      <c r="Z115" s="14">
        <v>0.18969592465521301</v>
      </c>
      <c r="AA115" s="14"/>
      <c r="AB115" s="14">
        <v>0.21081842760192199</v>
      </c>
      <c r="AC115" s="14">
        <v>0.181145931883544</v>
      </c>
      <c r="AD115" s="14">
        <v>0.204088163993179</v>
      </c>
      <c r="AE115" s="14">
        <v>0.21360204463101701</v>
      </c>
      <c r="AF115" s="14">
        <v>0.25126999068181899</v>
      </c>
      <c r="AG115" s="14"/>
      <c r="AH115" s="14">
        <v>0.19875717093422901</v>
      </c>
      <c r="AI115" s="14">
        <v>0.19961098864403601</v>
      </c>
      <c r="AJ115" s="14"/>
      <c r="AK115" s="14">
        <v>0.18346222410641999</v>
      </c>
      <c r="AL115" s="14">
        <v>0.20228271546791099</v>
      </c>
      <c r="AM115" s="14"/>
      <c r="AN115" s="14">
        <v>0.209767572161177</v>
      </c>
      <c r="AO115" s="14">
        <v>0.185767323656362</v>
      </c>
      <c r="AP115" s="14"/>
      <c r="AQ115" s="14">
        <v>0.19608418021205201</v>
      </c>
      <c r="AR115" s="14">
        <v>0.20475805141409101</v>
      </c>
      <c r="AS115" s="14">
        <v>0.16009267090528401</v>
      </c>
    </row>
    <row r="116" spans="2:45" x14ac:dyDescent="0.35">
      <c r="B116" t="s">
        <v>87</v>
      </c>
      <c r="C116" s="14">
        <v>0.30430494874693798</v>
      </c>
      <c r="D116" s="14">
        <v>0.305695548333423</v>
      </c>
      <c r="E116" s="14">
        <v>0.30349994043691397</v>
      </c>
      <c r="F116" s="14"/>
      <c r="G116" s="14">
        <v>0.36045786888408998</v>
      </c>
      <c r="H116" s="14">
        <v>0.28350232586144802</v>
      </c>
      <c r="I116" s="14">
        <v>0.31062651084189202</v>
      </c>
      <c r="J116" s="14">
        <v>0.28840416316865197</v>
      </c>
      <c r="K116" s="14">
        <v>0.28369117363393398</v>
      </c>
      <c r="L116" s="14"/>
      <c r="M116" s="14">
        <v>0.31701459380137798</v>
      </c>
      <c r="N116" s="14">
        <v>0.31061216855130602</v>
      </c>
      <c r="O116" s="14">
        <v>0.28721724839090201</v>
      </c>
      <c r="P116" s="14">
        <v>0.29942625980857102</v>
      </c>
      <c r="Q116" s="14"/>
      <c r="R116" s="14">
        <v>0.316413804942213</v>
      </c>
      <c r="S116" s="14">
        <v>0.27004667851361203</v>
      </c>
      <c r="T116" s="14">
        <v>0.28564864343067298</v>
      </c>
      <c r="U116" s="14">
        <v>0.33170438912317601</v>
      </c>
      <c r="V116" s="14">
        <v>0.31638310957549698</v>
      </c>
      <c r="W116" s="14">
        <v>0.31999324666160101</v>
      </c>
      <c r="X116" s="14">
        <v>0.27178401063694302</v>
      </c>
      <c r="Y116" s="14">
        <v>0.37077559079330003</v>
      </c>
      <c r="Z116" s="14">
        <v>0.30151238316422502</v>
      </c>
      <c r="AA116" s="14"/>
      <c r="AB116" s="14">
        <v>0.29216453835367401</v>
      </c>
      <c r="AC116" s="14">
        <v>0.28442266843729103</v>
      </c>
      <c r="AD116" s="14">
        <v>0.32608095042034702</v>
      </c>
      <c r="AE116" s="14">
        <v>0.32513083655484698</v>
      </c>
      <c r="AF116" s="14">
        <v>0.40302644159046103</v>
      </c>
      <c r="AG116" s="14"/>
      <c r="AH116" s="14">
        <v>0.323296706441005</v>
      </c>
      <c r="AI116" s="14">
        <v>0.29912993939027499</v>
      </c>
      <c r="AJ116" s="14"/>
      <c r="AK116" s="14">
        <v>0.34180206168655702</v>
      </c>
      <c r="AL116" s="14">
        <v>0.29125248540337501</v>
      </c>
      <c r="AM116" s="14"/>
      <c r="AN116" s="14">
        <v>0.32700864710955402</v>
      </c>
      <c r="AO116" s="14">
        <v>0.287534906953748</v>
      </c>
      <c r="AP116" s="14"/>
      <c r="AQ116" s="14">
        <v>0.35703981723049</v>
      </c>
      <c r="AR116" s="14">
        <v>0.29656140137078302</v>
      </c>
      <c r="AS116" s="14">
        <v>0.27692568342198598</v>
      </c>
    </row>
    <row r="117" spans="2:45" x14ac:dyDescent="0.35">
      <c r="B117" t="s">
        <v>88</v>
      </c>
      <c r="C117" s="14">
        <v>0.31586030282361299</v>
      </c>
      <c r="D117" s="14">
        <v>0.281099813862627</v>
      </c>
      <c r="E117" s="14">
        <v>0.350526305059008</v>
      </c>
      <c r="F117" s="14"/>
      <c r="G117" s="14">
        <v>0.27864660196081298</v>
      </c>
      <c r="H117" s="14">
        <v>0.320992364271385</v>
      </c>
      <c r="I117" s="14">
        <v>0.305431932853725</v>
      </c>
      <c r="J117" s="14">
        <v>0.33675827087097898</v>
      </c>
      <c r="K117" s="14">
        <v>0.33508150360872402</v>
      </c>
      <c r="L117" s="14"/>
      <c r="M117" s="14">
        <v>0.33748049714196299</v>
      </c>
      <c r="N117" s="14">
        <v>0.33577333867697701</v>
      </c>
      <c r="O117" s="14">
        <v>0.31705872580649103</v>
      </c>
      <c r="P117" s="14">
        <v>0.27063954891647901</v>
      </c>
      <c r="Q117" s="14"/>
      <c r="R117" s="14">
        <v>0.30073793342008198</v>
      </c>
      <c r="S117" s="14">
        <v>0.30979149562000102</v>
      </c>
      <c r="T117" s="14">
        <v>0.36409379981802498</v>
      </c>
      <c r="U117" s="14">
        <v>0.285069063125724</v>
      </c>
      <c r="V117" s="14">
        <v>0.27936182946015398</v>
      </c>
      <c r="W117" s="14">
        <v>0.290487107348118</v>
      </c>
      <c r="X117" s="14">
        <v>0.32203495220175599</v>
      </c>
      <c r="Y117" s="14">
        <v>0.37921434855806302</v>
      </c>
      <c r="Z117" s="14">
        <v>0.34662944263645701</v>
      </c>
      <c r="AA117" s="14"/>
      <c r="AB117" s="14">
        <v>0.29610576403960198</v>
      </c>
      <c r="AC117" s="14">
        <v>0.35047708190339699</v>
      </c>
      <c r="AD117" s="14">
        <v>0.312376857918576</v>
      </c>
      <c r="AE117" s="14">
        <v>0.32688838306956802</v>
      </c>
      <c r="AF117" s="14">
        <v>0.223285657499736</v>
      </c>
      <c r="AG117" s="14"/>
      <c r="AH117" s="14">
        <v>0.30714273916496698</v>
      </c>
      <c r="AI117" s="14">
        <v>0.31765377553048102</v>
      </c>
      <c r="AJ117" s="14"/>
      <c r="AK117" s="14">
        <v>0.317796480053811</v>
      </c>
      <c r="AL117" s="14">
        <v>0.316455711953185</v>
      </c>
      <c r="AM117" s="14"/>
      <c r="AN117" s="14">
        <v>0.296285270472879</v>
      </c>
      <c r="AO117" s="14">
        <v>0.33000485833585402</v>
      </c>
      <c r="AP117" s="14"/>
      <c r="AQ117" s="14">
        <v>0.286922134090764</v>
      </c>
      <c r="AR117" s="14">
        <v>0.316619438495232</v>
      </c>
      <c r="AS117" s="14">
        <v>0.34322636174715898</v>
      </c>
    </row>
    <row r="118" spans="2:45" x14ac:dyDescent="0.35">
      <c r="B118" t="s">
        <v>89</v>
      </c>
      <c r="C118" s="14">
        <v>0.113530615792598</v>
      </c>
      <c r="D118" s="14">
        <v>0.13488044145316</v>
      </c>
      <c r="E118" s="14">
        <v>9.2195464359094398E-2</v>
      </c>
      <c r="F118" s="14"/>
      <c r="G118" s="14">
        <v>7.8530726553962205E-2</v>
      </c>
      <c r="H118" s="14">
        <v>0.113847690088851</v>
      </c>
      <c r="I118" s="14">
        <v>0.12624789728260599</v>
      </c>
      <c r="J118" s="14">
        <v>0.112083988336381</v>
      </c>
      <c r="K118" s="14">
        <v>0.13546559689001</v>
      </c>
      <c r="L118" s="14"/>
      <c r="M118" s="14">
        <v>0.114571205501448</v>
      </c>
      <c r="N118" s="14">
        <v>0.119935676877073</v>
      </c>
      <c r="O118" s="14">
        <v>0.127402598158666</v>
      </c>
      <c r="P118" s="14">
        <v>9.5793560246271794E-2</v>
      </c>
      <c r="Q118" s="14"/>
      <c r="R118" s="14">
        <v>0.10593484543015499</v>
      </c>
      <c r="S118" s="14">
        <v>0.13753124019225901</v>
      </c>
      <c r="T118" s="14">
        <v>0.120937604030948</v>
      </c>
      <c r="U118" s="14">
        <v>0.15725992600899399</v>
      </c>
      <c r="V118" s="14">
        <v>8.3666411389401493E-2</v>
      </c>
      <c r="W118" s="14">
        <v>0.103149385552947</v>
      </c>
      <c r="X118" s="14">
        <v>0.106499702167542</v>
      </c>
      <c r="Y118" s="14">
        <v>7.3521015437995704E-2</v>
      </c>
      <c r="Z118" s="14">
        <v>0.10012715377148999</v>
      </c>
      <c r="AA118" s="14"/>
      <c r="AB118" s="14">
        <v>0.117814641039361</v>
      </c>
      <c r="AC118" s="14">
        <v>0.10938018805609501</v>
      </c>
      <c r="AD118" s="14">
        <v>0.1099314761596</v>
      </c>
      <c r="AE118" s="14">
        <v>0.100659104682344</v>
      </c>
      <c r="AF118" s="14">
        <v>8.6658376571406598E-2</v>
      </c>
      <c r="AG118" s="14"/>
      <c r="AH118" s="14">
        <v>0.121393129413209</v>
      </c>
      <c r="AI118" s="14">
        <v>0.111113360338529</v>
      </c>
      <c r="AJ118" s="14"/>
      <c r="AK118" s="14">
        <v>0.107570927905837</v>
      </c>
      <c r="AL118" s="14">
        <v>0.11960443808618799</v>
      </c>
      <c r="AM118" s="14"/>
      <c r="AN118" s="14">
        <v>0.117850762252817</v>
      </c>
      <c r="AO118" s="14">
        <v>0.11115532589933</v>
      </c>
      <c r="AP118" s="14"/>
      <c r="AQ118" s="14">
        <v>0.11163480065196001</v>
      </c>
      <c r="AR118" s="14">
        <v>0.11535753132735101</v>
      </c>
      <c r="AS118" s="14">
        <v>0.117163210265906</v>
      </c>
    </row>
    <row r="119" spans="2:45" x14ac:dyDescent="0.35">
      <c r="B119" t="s">
        <v>90</v>
      </c>
      <c r="C119" s="14">
        <v>4.7472034716505698E-2</v>
      </c>
      <c r="D119" s="14">
        <v>4.6299766075979798E-2</v>
      </c>
      <c r="E119" s="14">
        <v>4.8749247694031397E-2</v>
      </c>
      <c r="F119" s="14"/>
      <c r="G119" s="14">
        <v>3.10983173324723E-2</v>
      </c>
      <c r="H119" s="14">
        <v>5.0737334988080099E-2</v>
      </c>
      <c r="I119" s="14">
        <v>4.9393941530195197E-2</v>
      </c>
      <c r="J119" s="14">
        <v>4.3568868857099999E-2</v>
      </c>
      <c r="K119" s="14">
        <v>6.2799545927588102E-2</v>
      </c>
      <c r="L119" s="14"/>
      <c r="M119" s="14">
        <v>4.13647993810978E-2</v>
      </c>
      <c r="N119" s="14">
        <v>5.5856772698764802E-2</v>
      </c>
      <c r="O119" s="14">
        <v>3.8626758177404998E-2</v>
      </c>
      <c r="P119" s="14">
        <v>5.4063036142452899E-2</v>
      </c>
      <c r="Q119" s="14"/>
      <c r="R119" s="14">
        <v>6.2657387464228095E-2</v>
      </c>
      <c r="S119" s="14">
        <v>5.9080556676679802E-2</v>
      </c>
      <c r="T119" s="14">
        <v>5.1364819669209298E-2</v>
      </c>
      <c r="U119" s="14">
        <v>3.2867090924289202E-2</v>
      </c>
      <c r="V119" s="14">
        <v>6.2741873510020002E-2</v>
      </c>
      <c r="W119" s="14">
        <v>3.0307212683819799E-2</v>
      </c>
      <c r="X119" s="14">
        <v>3.6823535586352103E-2</v>
      </c>
      <c r="Y119" s="14">
        <v>3.2909275747747199E-2</v>
      </c>
      <c r="Z119" s="14">
        <v>4.0406173523118101E-2</v>
      </c>
      <c r="AA119" s="14"/>
      <c r="AB119" s="14">
        <v>5.6205243097784102E-2</v>
      </c>
      <c r="AC119" s="14">
        <v>4.9282770844891702E-2</v>
      </c>
      <c r="AD119" s="14">
        <v>3.2476204707556501E-2</v>
      </c>
      <c r="AE119" s="14">
        <v>2.8408658015568699E-2</v>
      </c>
      <c r="AF119" s="14">
        <v>3.5759533656576699E-2</v>
      </c>
      <c r="AG119" s="14"/>
      <c r="AH119" s="14">
        <v>3.92835821110393E-2</v>
      </c>
      <c r="AI119" s="14">
        <v>5.1921604481933101E-2</v>
      </c>
      <c r="AJ119" s="14"/>
      <c r="AK119" s="14">
        <v>3.86482068892436E-2</v>
      </c>
      <c r="AL119" s="14">
        <v>5.0652292884720299E-2</v>
      </c>
      <c r="AM119" s="14"/>
      <c r="AN119" s="14">
        <v>3.8258394630640499E-2</v>
      </c>
      <c r="AO119" s="14">
        <v>5.6114318415401397E-2</v>
      </c>
      <c r="AP119" s="14"/>
      <c r="AQ119" s="14">
        <v>4.3358100896432203E-2</v>
      </c>
      <c r="AR119" s="14">
        <v>4.7506754712629898E-2</v>
      </c>
      <c r="AS119" s="14">
        <v>5.6061058515647397E-2</v>
      </c>
    </row>
    <row r="120" spans="2:45" x14ac:dyDescent="0.35">
      <c r="B120" t="s">
        <v>91</v>
      </c>
      <c r="C120" s="14">
        <v>1.02794386504037E-2</v>
      </c>
      <c r="D120" s="14">
        <v>1.0709576765233301E-2</v>
      </c>
      <c r="E120" s="14">
        <v>8.9527819989658596E-3</v>
      </c>
      <c r="F120" s="14"/>
      <c r="G120" s="14">
        <v>5.5603841857048896E-3</v>
      </c>
      <c r="H120" s="14">
        <v>1.37236552351012E-2</v>
      </c>
      <c r="I120" s="14">
        <v>1.71245559650995E-2</v>
      </c>
      <c r="J120" s="14">
        <v>8.7597827400849992E-3</v>
      </c>
      <c r="K120" s="14">
        <v>4.3957331352829096E-3</v>
      </c>
      <c r="L120" s="14"/>
      <c r="M120" s="14">
        <v>6.4878581926176198E-3</v>
      </c>
      <c r="N120" s="14">
        <v>6.9837927543437203E-3</v>
      </c>
      <c r="O120" s="14">
        <v>2.96142216268622E-3</v>
      </c>
      <c r="P120" s="14">
        <v>2.23634385428787E-2</v>
      </c>
      <c r="Q120" s="14"/>
      <c r="R120" s="14">
        <v>1.6378931590596999E-3</v>
      </c>
      <c r="S120" s="14">
        <v>3.59619307014474E-3</v>
      </c>
      <c r="T120" s="14">
        <v>1.02802931924326E-2</v>
      </c>
      <c r="U120" s="14">
        <v>2.6186985235810201E-2</v>
      </c>
      <c r="V120" s="14">
        <v>2.0594014818968501E-2</v>
      </c>
      <c r="W120" s="14">
        <v>2.23114166609539E-2</v>
      </c>
      <c r="X120" s="14">
        <v>4.8992401111681598E-3</v>
      </c>
      <c r="Y120" s="14">
        <v>0</v>
      </c>
      <c r="Z120" s="14">
        <v>7.2948383934756302E-3</v>
      </c>
      <c r="AA120" s="14"/>
      <c r="AB120" s="14">
        <v>2.06643856731593E-2</v>
      </c>
      <c r="AC120" s="14">
        <v>5.0127384461876399E-3</v>
      </c>
      <c r="AD120" s="14">
        <v>6.0614041026763104E-3</v>
      </c>
      <c r="AE120" s="14">
        <v>1.9555451691223602E-3</v>
      </c>
      <c r="AF120" s="14">
        <v>0</v>
      </c>
      <c r="AG120" s="14"/>
      <c r="AH120" s="14">
        <v>4.0886737881513603E-3</v>
      </c>
      <c r="AI120" s="14">
        <v>1.08066238208477E-2</v>
      </c>
      <c r="AJ120" s="14"/>
      <c r="AK120" s="14">
        <v>1.4239787751651101E-3</v>
      </c>
      <c r="AL120" s="14">
        <v>1.26407220798444E-2</v>
      </c>
      <c r="AM120" s="14"/>
      <c r="AN120" s="14">
        <v>5.5066604612034799E-3</v>
      </c>
      <c r="AO120" s="14">
        <v>1.43677862934968E-2</v>
      </c>
      <c r="AP120" s="14"/>
      <c r="AQ120" s="14">
        <v>1.02480720239004E-3</v>
      </c>
      <c r="AR120" s="14">
        <v>7.7018064578050502E-3</v>
      </c>
      <c r="AS120" s="14">
        <v>2.9005162556476002E-2</v>
      </c>
    </row>
    <row r="121" spans="2:45" x14ac:dyDescent="0.35">
      <c r="B121" t="s">
        <v>70</v>
      </c>
      <c r="C121" s="14">
        <v>1.17191630812242E-2</v>
      </c>
      <c r="D121" s="14">
        <v>9.7905617193241902E-3</v>
      </c>
      <c r="E121" s="14">
        <v>1.36897086040007E-2</v>
      </c>
      <c r="F121" s="14"/>
      <c r="G121" s="14">
        <v>2.8542091464351898E-3</v>
      </c>
      <c r="H121" s="14">
        <v>1.9413799619315299E-2</v>
      </c>
      <c r="I121" s="14">
        <v>1.2050458141161E-2</v>
      </c>
      <c r="J121" s="14">
        <v>1.04671212675222E-2</v>
      </c>
      <c r="K121" s="14">
        <v>1.25434260605666E-2</v>
      </c>
      <c r="L121" s="14"/>
      <c r="M121" s="14">
        <v>1.03268475365482E-2</v>
      </c>
      <c r="N121" s="14">
        <v>1.9386630337776999E-2</v>
      </c>
      <c r="O121" s="14">
        <v>4.0698586923353201E-3</v>
      </c>
      <c r="P121" s="14">
        <v>1.22097729514103E-2</v>
      </c>
      <c r="Q121" s="14"/>
      <c r="R121" s="14">
        <v>5.2765414745291001E-3</v>
      </c>
      <c r="S121" s="14">
        <v>1.27516440638074E-2</v>
      </c>
      <c r="T121" s="14">
        <v>1.16167096740809E-2</v>
      </c>
      <c r="U121" s="14">
        <v>1.8915092848509101E-2</v>
      </c>
      <c r="V121" s="14">
        <v>0</v>
      </c>
      <c r="W121" s="14">
        <v>2.1621826096689199E-2</v>
      </c>
      <c r="X121" s="14">
        <v>1.0529832234856901E-2</v>
      </c>
      <c r="Y121" s="14">
        <v>1.0150105103827601E-2</v>
      </c>
      <c r="Z121" s="14">
        <v>1.4334083856021199E-2</v>
      </c>
      <c r="AA121" s="14"/>
      <c r="AB121" s="14">
        <v>6.22700019449787E-3</v>
      </c>
      <c r="AC121" s="14">
        <v>2.02786204285943E-2</v>
      </c>
      <c r="AD121" s="14">
        <v>8.9849426980653305E-3</v>
      </c>
      <c r="AE121" s="14">
        <v>3.3554278775331102E-3</v>
      </c>
      <c r="AF121" s="14">
        <v>0</v>
      </c>
      <c r="AG121" s="14"/>
      <c r="AH121" s="14">
        <v>6.0379981473991998E-3</v>
      </c>
      <c r="AI121" s="14">
        <v>9.7637077938970297E-3</v>
      </c>
      <c r="AJ121" s="14"/>
      <c r="AK121" s="14">
        <v>9.2961205829662705E-3</v>
      </c>
      <c r="AL121" s="14">
        <v>7.1116341247762097E-3</v>
      </c>
      <c r="AM121" s="14"/>
      <c r="AN121" s="14">
        <v>5.3226929117290199E-3</v>
      </c>
      <c r="AO121" s="14">
        <v>1.50554804458073E-2</v>
      </c>
      <c r="AP121" s="14"/>
      <c r="AQ121" s="14">
        <v>3.9361597159120899E-3</v>
      </c>
      <c r="AR121" s="14">
        <v>1.14950162221085E-2</v>
      </c>
      <c r="AS121" s="14">
        <v>1.7525852587540899E-2</v>
      </c>
    </row>
    <row r="122" spans="2:45" x14ac:dyDescent="0.35">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row>
    <row r="123" spans="2:45" x14ac:dyDescent="0.35">
      <c r="B123" s="6" t="s">
        <v>96</v>
      </c>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row>
    <row r="124" spans="2:45" x14ac:dyDescent="0.35">
      <c r="B124" s="24" t="s">
        <v>76</v>
      </c>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row>
    <row r="125" spans="2:45" x14ac:dyDescent="0.35">
      <c r="B125" t="s">
        <v>86</v>
      </c>
      <c r="C125" s="14">
        <v>0.10517784987379</v>
      </c>
      <c r="D125" s="14">
        <v>0.112044427157191</v>
      </c>
      <c r="E125" s="14">
        <v>9.7394682258972604E-2</v>
      </c>
      <c r="F125" s="14"/>
      <c r="G125" s="14">
        <v>0.15035472192448501</v>
      </c>
      <c r="H125" s="14">
        <v>0.107314680925391</v>
      </c>
      <c r="I125" s="14">
        <v>9.9648863028513807E-2</v>
      </c>
      <c r="J125" s="14">
        <v>8.1264109144836102E-2</v>
      </c>
      <c r="K125" s="14">
        <v>9.2057545870056504E-2</v>
      </c>
      <c r="L125" s="14"/>
      <c r="M125" s="14">
        <v>9.7465890511375095E-2</v>
      </c>
      <c r="N125" s="14">
        <v>6.9400385049226604E-2</v>
      </c>
      <c r="O125" s="14">
        <v>0.13429077864011599</v>
      </c>
      <c r="P125" s="14">
        <v>0.12535823009320601</v>
      </c>
      <c r="Q125" s="14"/>
      <c r="R125" s="14">
        <v>0.106032818085231</v>
      </c>
      <c r="S125" s="14">
        <v>8.7930226964063996E-2</v>
      </c>
      <c r="T125" s="14">
        <v>0.108414883341848</v>
      </c>
      <c r="U125" s="14">
        <v>7.8427362268134196E-2</v>
      </c>
      <c r="V125" s="14">
        <v>0.116917179963773</v>
      </c>
      <c r="W125" s="14">
        <v>0.12950511578943799</v>
      </c>
      <c r="X125" s="14">
        <v>9.7324506006570999E-2</v>
      </c>
      <c r="Y125" s="14">
        <v>0.10151446855564999</v>
      </c>
      <c r="Z125" s="14">
        <v>0.12606416989986599</v>
      </c>
      <c r="AA125" s="14"/>
      <c r="AB125" s="14">
        <v>9.9263955237526805E-2</v>
      </c>
      <c r="AC125" s="14">
        <v>8.8738731023720194E-2</v>
      </c>
      <c r="AD125" s="14">
        <v>0.12028486998154</v>
      </c>
      <c r="AE125" s="14">
        <v>8.9597365695885695E-2</v>
      </c>
      <c r="AF125" s="14">
        <v>0.16403945299408099</v>
      </c>
      <c r="AG125" s="14"/>
      <c r="AH125" s="14">
        <v>0.134499853302152</v>
      </c>
      <c r="AI125" s="14">
        <v>9.2961284846637696E-2</v>
      </c>
      <c r="AJ125" s="14"/>
      <c r="AK125" s="14">
        <v>0.14044774477104899</v>
      </c>
      <c r="AL125" s="14">
        <v>8.8431194157454499E-2</v>
      </c>
      <c r="AM125" s="14"/>
      <c r="AN125" s="14">
        <v>0.115983259575741</v>
      </c>
      <c r="AO125" s="14">
        <v>9.40638597892587E-2</v>
      </c>
      <c r="AP125" s="14"/>
      <c r="AQ125" s="14">
        <v>0.121053652702409</v>
      </c>
      <c r="AR125" s="14">
        <v>9.4301429714366003E-2</v>
      </c>
      <c r="AS125" s="14">
        <v>0.112798127146571</v>
      </c>
    </row>
    <row r="126" spans="2:45" x14ac:dyDescent="0.35">
      <c r="B126" t="s">
        <v>87</v>
      </c>
      <c r="C126" s="14">
        <v>0.13553811846282801</v>
      </c>
      <c r="D126" s="14">
        <v>0.14943310145673799</v>
      </c>
      <c r="E126" s="14">
        <v>0.12177407795572701</v>
      </c>
      <c r="F126" s="14"/>
      <c r="G126" s="14">
        <v>0.195233846846565</v>
      </c>
      <c r="H126" s="14">
        <v>0.135660167360555</v>
      </c>
      <c r="I126" s="14">
        <v>0.13777370630178601</v>
      </c>
      <c r="J126" s="14">
        <v>0.108275179809175</v>
      </c>
      <c r="K126" s="14">
        <v>0.10450525361133001</v>
      </c>
      <c r="L126" s="14"/>
      <c r="M126" s="14">
        <v>0.146167350195573</v>
      </c>
      <c r="N126" s="14">
        <v>0.116936276412548</v>
      </c>
      <c r="O126" s="14">
        <v>0.14946026010560901</v>
      </c>
      <c r="P126" s="14">
        <v>0.13060408348583599</v>
      </c>
      <c r="Q126" s="14"/>
      <c r="R126" s="14">
        <v>0.18552890303913</v>
      </c>
      <c r="S126" s="14">
        <v>9.6632353268355897E-2</v>
      </c>
      <c r="T126" s="14">
        <v>0.11937556732059899</v>
      </c>
      <c r="U126" s="14">
        <v>0.11043028163508301</v>
      </c>
      <c r="V126" s="14">
        <v>0.15287043927625299</v>
      </c>
      <c r="W126" s="14">
        <v>0.13850108332449901</v>
      </c>
      <c r="X126" s="14">
        <v>0.119971498336093</v>
      </c>
      <c r="Y126" s="14">
        <v>0.18292646681956201</v>
      </c>
      <c r="Z126" s="14">
        <v>0.135025236256125</v>
      </c>
      <c r="AA126" s="14"/>
      <c r="AB126" s="14">
        <v>0.13549672795313</v>
      </c>
      <c r="AC126" s="14">
        <v>0.13598455144368099</v>
      </c>
      <c r="AD126" s="14">
        <v>0.125366729463117</v>
      </c>
      <c r="AE126" s="14">
        <v>0.179349259936918</v>
      </c>
      <c r="AF126" s="14">
        <v>0.13347635467313601</v>
      </c>
      <c r="AG126" s="14"/>
      <c r="AH126" s="14">
        <v>0.18393547057667101</v>
      </c>
      <c r="AI126" s="14">
        <v>0.117241983422171</v>
      </c>
      <c r="AJ126" s="14"/>
      <c r="AK126" s="14">
        <v>0.16676680668716901</v>
      </c>
      <c r="AL126" s="14">
        <v>0.124251778087153</v>
      </c>
      <c r="AM126" s="14"/>
      <c r="AN126" s="14">
        <v>0.16225274477419099</v>
      </c>
      <c r="AO126" s="14">
        <v>0.115346259430141</v>
      </c>
      <c r="AP126" s="14"/>
      <c r="AQ126" s="14">
        <v>0.150667776258539</v>
      </c>
      <c r="AR126" s="14">
        <v>0.12965210118923501</v>
      </c>
      <c r="AS126" s="14">
        <v>0.137296584971458</v>
      </c>
    </row>
    <row r="127" spans="2:45" x14ac:dyDescent="0.35">
      <c r="B127" t="s">
        <v>88</v>
      </c>
      <c r="C127" s="14">
        <v>0.37999402289176798</v>
      </c>
      <c r="D127" s="14">
        <v>0.35929268818467303</v>
      </c>
      <c r="E127" s="14">
        <v>0.40164612084253498</v>
      </c>
      <c r="F127" s="14"/>
      <c r="G127" s="14">
        <v>0.35598144811167698</v>
      </c>
      <c r="H127" s="14">
        <v>0.36401730425142798</v>
      </c>
      <c r="I127" s="14">
        <v>0.38346480415421402</v>
      </c>
      <c r="J127" s="14">
        <v>0.42435792606338502</v>
      </c>
      <c r="K127" s="14">
        <v>0.365686070478484</v>
      </c>
      <c r="L127" s="14"/>
      <c r="M127" s="14">
        <v>0.39336466193622399</v>
      </c>
      <c r="N127" s="14">
        <v>0.41617796126303802</v>
      </c>
      <c r="O127" s="14">
        <v>0.33351877533684099</v>
      </c>
      <c r="P127" s="14">
        <v>0.369954856030353</v>
      </c>
      <c r="Q127" s="14"/>
      <c r="R127" s="14">
        <v>0.36968816445453501</v>
      </c>
      <c r="S127" s="14">
        <v>0.41975183886877199</v>
      </c>
      <c r="T127" s="14">
        <v>0.33091413476069698</v>
      </c>
      <c r="U127" s="14">
        <v>0.41928955303863302</v>
      </c>
      <c r="V127" s="14">
        <v>0.35937955332213101</v>
      </c>
      <c r="W127" s="14">
        <v>0.33245124876104098</v>
      </c>
      <c r="X127" s="14">
        <v>0.448664153683417</v>
      </c>
      <c r="Y127" s="14">
        <v>0.376775849021106</v>
      </c>
      <c r="Z127" s="14">
        <v>0.34764625750140599</v>
      </c>
      <c r="AA127" s="14"/>
      <c r="AB127" s="14">
        <v>0.31022638377881301</v>
      </c>
      <c r="AC127" s="14">
        <v>0.38205340980067898</v>
      </c>
      <c r="AD127" s="14">
        <v>0.40896940831615303</v>
      </c>
      <c r="AE127" s="14">
        <v>0.460601946055822</v>
      </c>
      <c r="AF127" s="14">
        <v>0.35960371880593001</v>
      </c>
      <c r="AG127" s="14"/>
      <c r="AH127" s="14">
        <v>0.36323560838563101</v>
      </c>
      <c r="AI127" s="14">
        <v>0.39335733383884702</v>
      </c>
      <c r="AJ127" s="14"/>
      <c r="AK127" s="14">
        <v>0.39164342585593598</v>
      </c>
      <c r="AL127" s="14">
        <v>0.38187148500178503</v>
      </c>
      <c r="AM127" s="14"/>
      <c r="AN127" s="14">
        <v>0.39294563651112702</v>
      </c>
      <c r="AO127" s="14">
        <v>0.36737615164124199</v>
      </c>
      <c r="AP127" s="14"/>
      <c r="AQ127" s="14">
        <v>0.38584148291952403</v>
      </c>
      <c r="AR127" s="14">
        <v>0.383655344146001</v>
      </c>
      <c r="AS127" s="14">
        <v>0.35694786052000999</v>
      </c>
    </row>
    <row r="128" spans="2:45" x14ac:dyDescent="0.35">
      <c r="B128" t="s">
        <v>89</v>
      </c>
      <c r="C128" s="14">
        <v>0.23699211753049301</v>
      </c>
      <c r="D128" s="14">
        <v>0.244415806978282</v>
      </c>
      <c r="E128" s="14">
        <v>0.229962451620078</v>
      </c>
      <c r="F128" s="14"/>
      <c r="G128" s="14">
        <v>0.197001127556127</v>
      </c>
      <c r="H128" s="14">
        <v>0.24277942856554599</v>
      </c>
      <c r="I128" s="14">
        <v>0.224311063436331</v>
      </c>
      <c r="J128" s="14">
        <v>0.24817803902821001</v>
      </c>
      <c r="K128" s="14">
        <v>0.27296270069214201</v>
      </c>
      <c r="L128" s="14"/>
      <c r="M128" s="14">
        <v>0.24793059960001201</v>
      </c>
      <c r="N128" s="14">
        <v>0.25498716784230402</v>
      </c>
      <c r="O128" s="14">
        <v>0.23228299018695001</v>
      </c>
      <c r="P128" s="14">
        <v>0.21145432501627301</v>
      </c>
      <c r="Q128" s="14"/>
      <c r="R128" s="14">
        <v>0.19273111575534599</v>
      </c>
      <c r="S128" s="14">
        <v>0.25648264784783398</v>
      </c>
      <c r="T128" s="14">
        <v>0.28902850004848901</v>
      </c>
      <c r="U128" s="14">
        <v>0.24292416709766601</v>
      </c>
      <c r="V128" s="14">
        <v>0.220673064511651</v>
      </c>
      <c r="W128" s="14">
        <v>0.23159573107842299</v>
      </c>
      <c r="X128" s="14">
        <v>0.231323154922708</v>
      </c>
      <c r="Y128" s="14">
        <v>0.248857254637467</v>
      </c>
      <c r="Z128" s="14">
        <v>0.23763969032438501</v>
      </c>
      <c r="AA128" s="14"/>
      <c r="AB128" s="14">
        <v>0.256066356812584</v>
      </c>
      <c r="AC128" s="14">
        <v>0.23612933010401199</v>
      </c>
      <c r="AD128" s="14">
        <v>0.23675467520402901</v>
      </c>
      <c r="AE128" s="14">
        <v>0.20760954591939601</v>
      </c>
      <c r="AF128" s="14">
        <v>0.22605285342387499</v>
      </c>
      <c r="AG128" s="14"/>
      <c r="AH128" s="14">
        <v>0.233003274340259</v>
      </c>
      <c r="AI128" s="14">
        <v>0.23649183923169501</v>
      </c>
      <c r="AJ128" s="14"/>
      <c r="AK128" s="14">
        <v>0.20737065429045701</v>
      </c>
      <c r="AL128" s="14">
        <v>0.24783823937796901</v>
      </c>
      <c r="AM128" s="14"/>
      <c r="AN128" s="14">
        <v>0.23208367651214801</v>
      </c>
      <c r="AO128" s="14">
        <v>0.24549885083314901</v>
      </c>
      <c r="AP128" s="14"/>
      <c r="AQ128" s="14">
        <v>0.22777721243736501</v>
      </c>
      <c r="AR128" s="14">
        <v>0.25063022153929199</v>
      </c>
      <c r="AS128" s="14">
        <v>0.22318389190798299</v>
      </c>
    </row>
    <row r="129" spans="2:45" x14ac:dyDescent="0.35">
      <c r="B129" t="s">
        <v>90</v>
      </c>
      <c r="C129" s="14">
        <v>0.112664594349321</v>
      </c>
      <c r="D129" s="14">
        <v>0.10628853108956</v>
      </c>
      <c r="E129" s="14">
        <v>0.11932488136663801</v>
      </c>
      <c r="F129" s="14"/>
      <c r="G129" s="14">
        <v>7.9188079750622101E-2</v>
      </c>
      <c r="H129" s="14">
        <v>0.111133331260867</v>
      </c>
      <c r="I129" s="14">
        <v>0.11362113815155001</v>
      </c>
      <c r="J129" s="14">
        <v>0.119956627995191</v>
      </c>
      <c r="K129" s="14">
        <v>0.138978071620463</v>
      </c>
      <c r="L129" s="14"/>
      <c r="M129" s="14">
        <v>9.2770181625260503E-2</v>
      </c>
      <c r="N129" s="14">
        <v>0.110360324313467</v>
      </c>
      <c r="O129" s="14">
        <v>0.13508710903753199</v>
      </c>
      <c r="P129" s="14">
        <v>0.116621218076307</v>
      </c>
      <c r="Q129" s="14"/>
      <c r="R129" s="14">
        <v>0.127086579218881</v>
      </c>
      <c r="S129" s="14">
        <v>0.110372234566708</v>
      </c>
      <c r="T129" s="14">
        <v>0.113825470638986</v>
      </c>
      <c r="U129" s="14">
        <v>9.4787247949782896E-2</v>
      </c>
      <c r="V129" s="14">
        <v>0.13097076075455799</v>
      </c>
      <c r="W129" s="14">
        <v>0.11876299263134001</v>
      </c>
      <c r="X129" s="14">
        <v>8.7208479627125302E-2</v>
      </c>
      <c r="Y129" s="14">
        <v>6.5059204025263606E-2</v>
      </c>
      <c r="Z129" s="14">
        <v>0.13258087818821099</v>
      </c>
      <c r="AA129" s="14"/>
      <c r="AB129" s="14">
        <v>0.15692762617534201</v>
      </c>
      <c r="AC129" s="14">
        <v>0.12528429278737499</v>
      </c>
      <c r="AD129" s="14">
        <v>8.6758655919293104E-2</v>
      </c>
      <c r="AE129" s="14">
        <v>5.5614283817539897E-2</v>
      </c>
      <c r="AF129" s="14">
        <v>8.9002479453883301E-2</v>
      </c>
      <c r="AG129" s="14"/>
      <c r="AH129" s="14">
        <v>6.9277794424278505E-2</v>
      </c>
      <c r="AI129" s="14">
        <v>0.13282412819676301</v>
      </c>
      <c r="AJ129" s="14"/>
      <c r="AK129" s="14">
        <v>7.9694670405444201E-2</v>
      </c>
      <c r="AL129" s="14">
        <v>0.128630541466695</v>
      </c>
      <c r="AM129" s="14"/>
      <c r="AN129" s="14">
        <v>7.9226314522836599E-2</v>
      </c>
      <c r="AO129" s="14">
        <v>0.141716071969582</v>
      </c>
      <c r="AP129" s="14"/>
      <c r="AQ129" s="14">
        <v>9.5554901868821096E-2</v>
      </c>
      <c r="AR129" s="14">
        <v>0.11785902526526</v>
      </c>
      <c r="AS129" s="14">
        <v>0.121911014770648</v>
      </c>
    </row>
    <row r="130" spans="2:45" x14ac:dyDescent="0.35">
      <c r="B130" t="s">
        <v>91</v>
      </c>
      <c r="C130" s="14">
        <v>1.28156659186889E-2</v>
      </c>
      <c r="D130" s="14">
        <v>1.1789900567215799E-2</v>
      </c>
      <c r="E130" s="14">
        <v>1.2964150484500199E-2</v>
      </c>
      <c r="F130" s="14"/>
      <c r="G130" s="14">
        <v>1.14044382699052E-2</v>
      </c>
      <c r="H130" s="14">
        <v>1.8021116578697802E-2</v>
      </c>
      <c r="I130" s="14">
        <v>1.9537918737416001E-2</v>
      </c>
      <c r="J130" s="14">
        <v>6.4827040793394098E-3</v>
      </c>
      <c r="K130" s="14">
        <v>7.4139701968156304E-3</v>
      </c>
      <c r="L130" s="14"/>
      <c r="M130" s="14">
        <v>8.8084871856861802E-3</v>
      </c>
      <c r="N130" s="14">
        <v>8.3659393397252698E-3</v>
      </c>
      <c r="O130" s="14">
        <v>5.47277761181996E-3</v>
      </c>
      <c r="P130" s="14">
        <v>2.6404000454801999E-2</v>
      </c>
      <c r="Q130" s="14"/>
      <c r="R130" s="14">
        <v>6.5402013270878401E-3</v>
      </c>
      <c r="S130" s="14">
        <v>8.8299878661915795E-3</v>
      </c>
      <c r="T130" s="14">
        <v>1.02802931924326E-2</v>
      </c>
      <c r="U130" s="14">
        <v>3.2371654683738503E-2</v>
      </c>
      <c r="V130" s="14">
        <v>1.91890021716347E-2</v>
      </c>
      <c r="W130" s="14">
        <v>2.4897456212637E-2</v>
      </c>
      <c r="X130" s="14">
        <v>6.3682307599386102E-3</v>
      </c>
      <c r="Y130" s="14">
        <v>0</v>
      </c>
      <c r="Z130" s="14">
        <v>6.9510040223963801E-3</v>
      </c>
      <c r="AA130" s="14"/>
      <c r="AB130" s="14">
        <v>2.0477482119896601E-2</v>
      </c>
      <c r="AC130" s="14">
        <v>1.15685325748206E-2</v>
      </c>
      <c r="AD130" s="14">
        <v>8.4668640390389606E-3</v>
      </c>
      <c r="AE130" s="14">
        <v>0</v>
      </c>
      <c r="AF130" s="14">
        <v>2.7825140649094901E-2</v>
      </c>
      <c r="AG130" s="14"/>
      <c r="AH130" s="14">
        <v>5.9331644408389698E-3</v>
      </c>
      <c r="AI130" s="14">
        <v>1.4134100723325001E-2</v>
      </c>
      <c r="AJ130" s="14"/>
      <c r="AK130" s="14">
        <v>3.3044916805935898E-3</v>
      </c>
      <c r="AL130" s="14">
        <v>1.5280393218531901E-2</v>
      </c>
      <c r="AM130" s="14"/>
      <c r="AN130" s="14">
        <v>6.1546906489567199E-3</v>
      </c>
      <c r="AO130" s="14">
        <v>1.6159467310782199E-2</v>
      </c>
      <c r="AP130" s="14"/>
      <c r="AQ130" s="14">
        <v>4.6525421166362397E-3</v>
      </c>
      <c r="AR130" s="14">
        <v>8.9972601226079307E-3</v>
      </c>
      <c r="AS130" s="14">
        <v>3.2132201216184902E-2</v>
      </c>
    </row>
    <row r="131" spans="2:45" x14ac:dyDescent="0.35">
      <c r="B131" t="s">
        <v>70</v>
      </c>
      <c r="C131" s="14">
        <v>1.6817630973111699E-2</v>
      </c>
      <c r="D131" s="14">
        <v>1.6735544566340299E-2</v>
      </c>
      <c r="E131" s="14">
        <v>1.6933635471549399E-2</v>
      </c>
      <c r="F131" s="14"/>
      <c r="G131" s="14">
        <v>1.0836337540619001E-2</v>
      </c>
      <c r="H131" s="14">
        <v>2.1073971057515399E-2</v>
      </c>
      <c r="I131" s="14">
        <v>2.1642506190189401E-2</v>
      </c>
      <c r="J131" s="14">
        <v>1.14854138798641E-2</v>
      </c>
      <c r="K131" s="14">
        <v>1.8396387530710101E-2</v>
      </c>
      <c r="L131" s="14"/>
      <c r="M131" s="14">
        <v>1.3492828945869201E-2</v>
      </c>
      <c r="N131" s="14">
        <v>2.3771945779690599E-2</v>
      </c>
      <c r="O131" s="14">
        <v>9.8873090811311196E-3</v>
      </c>
      <c r="P131" s="14">
        <v>1.9603286843222999E-2</v>
      </c>
      <c r="Q131" s="14"/>
      <c r="R131" s="14">
        <v>1.23922181197893E-2</v>
      </c>
      <c r="S131" s="14">
        <v>2.00007106180747E-2</v>
      </c>
      <c r="T131" s="14">
        <v>2.8161150696947398E-2</v>
      </c>
      <c r="U131" s="14">
        <v>2.1769733326963199E-2</v>
      </c>
      <c r="V131" s="14">
        <v>0</v>
      </c>
      <c r="W131" s="14">
        <v>2.4286372202621601E-2</v>
      </c>
      <c r="X131" s="14">
        <v>9.1399766641470804E-3</v>
      </c>
      <c r="Y131" s="14">
        <v>2.4866756940951699E-2</v>
      </c>
      <c r="Z131" s="14">
        <v>1.4092763807610801E-2</v>
      </c>
      <c r="AA131" s="14"/>
      <c r="AB131" s="14">
        <v>2.1541467922707998E-2</v>
      </c>
      <c r="AC131" s="14">
        <v>2.0241152265711999E-2</v>
      </c>
      <c r="AD131" s="14">
        <v>1.3398797076829E-2</v>
      </c>
      <c r="AE131" s="14">
        <v>7.2275985744378202E-3</v>
      </c>
      <c r="AF131" s="14">
        <v>0</v>
      </c>
      <c r="AG131" s="14"/>
      <c r="AH131" s="14">
        <v>1.0114834530169099E-2</v>
      </c>
      <c r="AI131" s="14">
        <v>1.29893297405607E-2</v>
      </c>
      <c r="AJ131" s="14"/>
      <c r="AK131" s="14">
        <v>1.0772206309352101E-2</v>
      </c>
      <c r="AL131" s="14">
        <v>1.36963686904122E-2</v>
      </c>
      <c r="AM131" s="14"/>
      <c r="AN131" s="14">
        <v>1.13536774549996E-2</v>
      </c>
      <c r="AO131" s="14">
        <v>1.9839339025844501E-2</v>
      </c>
      <c r="AP131" s="14"/>
      <c r="AQ131" s="14">
        <v>1.4452431696704999E-2</v>
      </c>
      <c r="AR131" s="14">
        <v>1.4904618023237601E-2</v>
      </c>
      <c r="AS131" s="14">
        <v>1.57303194671451E-2</v>
      </c>
    </row>
    <row r="132" spans="2:45" x14ac:dyDescent="0.35">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row>
    <row r="133" spans="2:45" x14ac:dyDescent="0.35">
      <c r="B133" s="6" t="s">
        <v>97</v>
      </c>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row>
    <row r="134" spans="2:45" x14ac:dyDescent="0.35">
      <c r="B134" s="24" t="s">
        <v>76</v>
      </c>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row>
    <row r="135" spans="2:45" x14ac:dyDescent="0.35">
      <c r="B135" t="s">
        <v>86</v>
      </c>
      <c r="C135" s="14">
        <v>8.4991440491031606E-2</v>
      </c>
      <c r="D135" s="14">
        <v>9.5762231934670303E-2</v>
      </c>
      <c r="E135" s="14">
        <v>7.4282627219032796E-2</v>
      </c>
      <c r="F135" s="14"/>
      <c r="G135" s="14">
        <v>0.13694536934142701</v>
      </c>
      <c r="H135" s="14">
        <v>7.6293066920330194E-2</v>
      </c>
      <c r="I135" s="14">
        <v>8.5130345933973395E-2</v>
      </c>
      <c r="J135" s="14">
        <v>8.0818079244706603E-2</v>
      </c>
      <c r="K135" s="14">
        <v>4.70060754482923E-2</v>
      </c>
      <c r="L135" s="14"/>
      <c r="M135" s="14">
        <v>6.3120273678133804E-2</v>
      </c>
      <c r="N135" s="14">
        <v>7.3545800872271402E-2</v>
      </c>
      <c r="O135" s="14">
        <v>0.10086582502453401</v>
      </c>
      <c r="P135" s="14">
        <v>0.106400428021693</v>
      </c>
      <c r="Q135" s="14"/>
      <c r="R135" s="14">
        <v>8.7073566922336601E-2</v>
      </c>
      <c r="S135" s="14">
        <v>0.10233482364513</v>
      </c>
      <c r="T135" s="14">
        <v>9.8893359511163695E-2</v>
      </c>
      <c r="U135" s="14">
        <v>4.3352049520901798E-2</v>
      </c>
      <c r="V135" s="14">
        <v>5.78878546892138E-2</v>
      </c>
      <c r="W135" s="14">
        <v>0.111020586679978</v>
      </c>
      <c r="X135" s="14">
        <v>0.106898094843753</v>
      </c>
      <c r="Y135" s="14">
        <v>4.8201047281775197E-2</v>
      </c>
      <c r="Z135" s="14">
        <v>8.1745033185270696E-2</v>
      </c>
      <c r="AA135" s="14"/>
      <c r="AB135" s="14">
        <v>8.5235312555700299E-2</v>
      </c>
      <c r="AC135" s="14">
        <v>7.4052062156035894E-2</v>
      </c>
      <c r="AD135" s="14">
        <v>9.37347003674181E-2</v>
      </c>
      <c r="AE135" s="14">
        <v>7.50060481805368E-2</v>
      </c>
      <c r="AF135" s="14">
        <v>0.13223675000778001</v>
      </c>
      <c r="AG135" s="14"/>
      <c r="AH135" s="14">
        <v>0.12595035552959799</v>
      </c>
      <c r="AI135" s="14">
        <v>7.0361496128896903E-2</v>
      </c>
      <c r="AJ135" s="14"/>
      <c r="AK135" s="14">
        <v>0.111963203735068</v>
      </c>
      <c r="AL135" s="14">
        <v>6.9853599452351894E-2</v>
      </c>
      <c r="AM135" s="14"/>
      <c r="AN135" s="14">
        <v>0.106186580749802</v>
      </c>
      <c r="AO135" s="14">
        <v>6.7834262426748199E-2</v>
      </c>
      <c r="AP135" s="14"/>
      <c r="AQ135" s="14">
        <v>0.100669495965998</v>
      </c>
      <c r="AR135" s="14">
        <v>8.4828014639549407E-2</v>
      </c>
      <c r="AS135" s="14">
        <v>6.1183989344871501E-2</v>
      </c>
    </row>
    <row r="136" spans="2:45" x14ac:dyDescent="0.35">
      <c r="B136" t="s">
        <v>87</v>
      </c>
      <c r="C136" s="14">
        <v>0.16121268590306501</v>
      </c>
      <c r="D136" s="14">
        <v>0.16969234056455701</v>
      </c>
      <c r="E136" s="14">
        <v>0.151910995670058</v>
      </c>
      <c r="F136" s="14"/>
      <c r="G136" s="14">
        <v>0.28714247073651</v>
      </c>
      <c r="H136" s="14">
        <v>0.16727469698929301</v>
      </c>
      <c r="I136" s="14">
        <v>0.11886636157566099</v>
      </c>
      <c r="J136" s="14">
        <v>0.12402592294975801</v>
      </c>
      <c r="K136" s="14">
        <v>0.12131883698915299</v>
      </c>
      <c r="L136" s="14"/>
      <c r="M136" s="14">
        <v>0.169792097036599</v>
      </c>
      <c r="N136" s="14">
        <v>0.16221828812990199</v>
      </c>
      <c r="O136" s="14">
        <v>0.152884949227894</v>
      </c>
      <c r="P136" s="14">
        <v>0.15613507585924299</v>
      </c>
      <c r="Q136" s="14"/>
      <c r="R136" s="14">
        <v>0.17783475094368201</v>
      </c>
      <c r="S136" s="14">
        <v>0.109801872380973</v>
      </c>
      <c r="T136" s="14">
        <v>0.13465272807836201</v>
      </c>
      <c r="U136" s="14">
        <v>0.1869812868372</v>
      </c>
      <c r="V136" s="14">
        <v>0.19263851260214901</v>
      </c>
      <c r="W136" s="14">
        <v>0.203214047276354</v>
      </c>
      <c r="X136" s="14">
        <v>0.114060238167141</v>
      </c>
      <c r="Y136" s="14">
        <v>0.194696885049886</v>
      </c>
      <c r="Z136" s="14">
        <v>0.17168182653045</v>
      </c>
      <c r="AA136" s="14"/>
      <c r="AB136" s="14">
        <v>0.14302594731658999</v>
      </c>
      <c r="AC136" s="14">
        <v>0.16444470246586601</v>
      </c>
      <c r="AD136" s="14">
        <v>0.164238005594014</v>
      </c>
      <c r="AE136" s="14">
        <v>0.19446837564457001</v>
      </c>
      <c r="AF136" s="14">
        <v>0.34737487645144699</v>
      </c>
      <c r="AG136" s="14"/>
      <c r="AH136" s="14">
        <v>0.22118612177625999</v>
      </c>
      <c r="AI136" s="14">
        <v>0.13174078995258401</v>
      </c>
      <c r="AJ136" s="14"/>
      <c r="AK136" s="14">
        <v>0.21634206273951201</v>
      </c>
      <c r="AL136" s="14">
        <v>0.13788568259096301</v>
      </c>
      <c r="AM136" s="14"/>
      <c r="AN136" s="14">
        <v>0.180761579997119</v>
      </c>
      <c r="AO136" s="14">
        <v>0.14263531990252301</v>
      </c>
      <c r="AP136" s="14"/>
      <c r="AQ136" s="14">
        <v>0.19366704882525199</v>
      </c>
      <c r="AR136" s="14">
        <v>0.14658312119002301</v>
      </c>
      <c r="AS136" s="14">
        <v>0.15439294864567399</v>
      </c>
    </row>
    <row r="137" spans="2:45" x14ac:dyDescent="0.35">
      <c r="B137" t="s">
        <v>88</v>
      </c>
      <c r="C137" s="14">
        <v>0.34314744691092702</v>
      </c>
      <c r="D137" s="14">
        <v>0.32953907594161203</v>
      </c>
      <c r="E137" s="14">
        <v>0.35756463419217699</v>
      </c>
      <c r="F137" s="14"/>
      <c r="G137" s="14">
        <v>0.35230765882034099</v>
      </c>
      <c r="H137" s="14">
        <v>0.35816089674034701</v>
      </c>
      <c r="I137" s="14">
        <v>0.35811450747849199</v>
      </c>
      <c r="J137" s="14">
        <v>0.33983457873497902</v>
      </c>
      <c r="K137" s="14">
        <v>0.30096391253617699</v>
      </c>
      <c r="L137" s="14"/>
      <c r="M137" s="14">
        <v>0.38955801384356298</v>
      </c>
      <c r="N137" s="14">
        <v>0.34158595849363599</v>
      </c>
      <c r="O137" s="14">
        <v>0.30712569794182998</v>
      </c>
      <c r="P137" s="14">
        <v>0.32613938092296502</v>
      </c>
      <c r="Q137" s="14"/>
      <c r="R137" s="14">
        <v>0.38170298370620498</v>
      </c>
      <c r="S137" s="14">
        <v>0.35556699595522701</v>
      </c>
      <c r="T137" s="14">
        <v>0.30912986287717797</v>
      </c>
      <c r="U137" s="14">
        <v>0.336851598854155</v>
      </c>
      <c r="V137" s="14">
        <v>0.31292883800343002</v>
      </c>
      <c r="W137" s="14">
        <v>0.32013797341991801</v>
      </c>
      <c r="X137" s="14">
        <v>0.35305303910207297</v>
      </c>
      <c r="Y137" s="14">
        <v>0.38463178226848499</v>
      </c>
      <c r="Z137" s="14">
        <v>0.327045475276387</v>
      </c>
      <c r="AA137" s="14"/>
      <c r="AB137" s="14">
        <v>0.25635129428030001</v>
      </c>
      <c r="AC137" s="14">
        <v>0.32446762751816099</v>
      </c>
      <c r="AD137" s="14">
        <v>0.40922502946869299</v>
      </c>
      <c r="AE137" s="14">
        <v>0.415502066583258</v>
      </c>
      <c r="AF137" s="14">
        <v>0.338756902992076</v>
      </c>
      <c r="AG137" s="14"/>
      <c r="AH137" s="14">
        <v>0.35680138185926802</v>
      </c>
      <c r="AI137" s="14">
        <v>0.34391028992054801</v>
      </c>
      <c r="AJ137" s="14"/>
      <c r="AK137" s="14">
        <v>0.37160831018892099</v>
      </c>
      <c r="AL137" s="14">
        <v>0.33629878245852002</v>
      </c>
      <c r="AM137" s="14"/>
      <c r="AN137" s="14">
        <v>0.379966426994788</v>
      </c>
      <c r="AO137" s="14">
        <v>0.31494538789210602</v>
      </c>
      <c r="AP137" s="14"/>
      <c r="AQ137" s="14">
        <v>0.38448797208823199</v>
      </c>
      <c r="AR137" s="14">
        <v>0.33556180018313297</v>
      </c>
      <c r="AS137" s="14">
        <v>0.31348686544557203</v>
      </c>
    </row>
    <row r="138" spans="2:45" x14ac:dyDescent="0.35">
      <c r="B138" t="s">
        <v>89</v>
      </c>
      <c r="C138" s="14">
        <v>0.24754909758930299</v>
      </c>
      <c r="D138" s="14">
        <v>0.250831315478732</v>
      </c>
      <c r="E138" s="14">
        <v>0.24472220848427101</v>
      </c>
      <c r="F138" s="14"/>
      <c r="G138" s="14">
        <v>0.14640104459655101</v>
      </c>
      <c r="H138" s="14">
        <v>0.230207621346708</v>
      </c>
      <c r="I138" s="14">
        <v>0.25469179488799498</v>
      </c>
      <c r="J138" s="14">
        <v>0.28863956909594501</v>
      </c>
      <c r="K138" s="14">
        <v>0.314068475346089</v>
      </c>
      <c r="L138" s="14"/>
      <c r="M138" s="14">
        <v>0.26032781568991398</v>
      </c>
      <c r="N138" s="14">
        <v>0.26153135816686501</v>
      </c>
      <c r="O138" s="14">
        <v>0.25360088926046798</v>
      </c>
      <c r="P138" s="14">
        <v>0.215209940919314</v>
      </c>
      <c r="Q138" s="14"/>
      <c r="R138" s="14">
        <v>0.21475792069452701</v>
      </c>
      <c r="S138" s="14">
        <v>0.30235425791200699</v>
      </c>
      <c r="T138" s="14">
        <v>0.26165529431865497</v>
      </c>
      <c r="U138" s="14">
        <v>0.22995547239623401</v>
      </c>
      <c r="V138" s="14">
        <v>0.22291887845971101</v>
      </c>
      <c r="W138" s="14">
        <v>0.18095998717822001</v>
      </c>
      <c r="X138" s="14">
        <v>0.31458464787878498</v>
      </c>
      <c r="Y138" s="14">
        <v>0.264732502091238</v>
      </c>
      <c r="Z138" s="14">
        <v>0.234873655056861</v>
      </c>
      <c r="AA138" s="14"/>
      <c r="AB138" s="14">
        <v>0.25171217835348397</v>
      </c>
      <c r="AC138" s="14">
        <v>0.28032607700858803</v>
      </c>
      <c r="AD138" s="14">
        <v>0.21801982850911</v>
      </c>
      <c r="AE138" s="14">
        <v>0.23364424642943801</v>
      </c>
      <c r="AF138" s="14">
        <v>6.5730718064364896E-2</v>
      </c>
      <c r="AG138" s="14"/>
      <c r="AH138" s="14">
        <v>0.18429233418466501</v>
      </c>
      <c r="AI138" s="14">
        <v>0.27464397847164901</v>
      </c>
      <c r="AJ138" s="14"/>
      <c r="AK138" s="14">
        <v>0.19684897625050299</v>
      </c>
      <c r="AL138" s="14">
        <v>0.27194852576904599</v>
      </c>
      <c r="AM138" s="14"/>
      <c r="AN138" s="14">
        <v>0.237543507744892</v>
      </c>
      <c r="AO138" s="14">
        <v>0.25725477419246401</v>
      </c>
      <c r="AP138" s="14"/>
      <c r="AQ138" s="14">
        <v>0.22941603377848899</v>
      </c>
      <c r="AR138" s="14">
        <v>0.25919155293513901</v>
      </c>
      <c r="AS138" s="14">
        <v>0.25069485918871098</v>
      </c>
    </row>
    <row r="139" spans="2:45" x14ac:dyDescent="0.35">
      <c r="B139" t="s">
        <v>90</v>
      </c>
      <c r="C139" s="14">
        <v>0.12196083488356201</v>
      </c>
      <c r="D139" s="14">
        <v>0.11762148247976099</v>
      </c>
      <c r="E139" s="14">
        <v>0.126582789890027</v>
      </c>
      <c r="F139" s="14"/>
      <c r="G139" s="14">
        <v>6.7645794877694301E-2</v>
      </c>
      <c r="H139" s="14">
        <v>0.124596467454773</v>
      </c>
      <c r="I139" s="14">
        <v>0.12662192038607301</v>
      </c>
      <c r="J139" s="14">
        <v>0.121712295829996</v>
      </c>
      <c r="K139" s="14">
        <v>0.16938542462005299</v>
      </c>
      <c r="L139" s="14"/>
      <c r="M139" s="14">
        <v>9.4503024029207905E-2</v>
      </c>
      <c r="N139" s="14">
        <v>0.126572357842409</v>
      </c>
      <c r="O139" s="14">
        <v>0.150337287459921</v>
      </c>
      <c r="P139" s="14">
        <v>0.124250144374628</v>
      </c>
      <c r="Q139" s="14"/>
      <c r="R139" s="14">
        <v>0.110610646284811</v>
      </c>
      <c r="S139" s="14">
        <v>9.6215969373802904E-2</v>
      </c>
      <c r="T139" s="14">
        <v>0.118042038455885</v>
      </c>
      <c r="U139" s="14">
        <v>0.15320588014495701</v>
      </c>
      <c r="V139" s="14">
        <v>0.170654672585352</v>
      </c>
      <c r="W139" s="14">
        <v>0.130195901245202</v>
      </c>
      <c r="X139" s="14">
        <v>0.10014374619746499</v>
      </c>
      <c r="Y139" s="14">
        <v>7.3293362953928104E-2</v>
      </c>
      <c r="Z139" s="14">
        <v>0.13957016438339401</v>
      </c>
      <c r="AA139" s="14"/>
      <c r="AB139" s="14">
        <v>0.17244599045463599</v>
      </c>
      <c r="AC139" s="14">
        <v>0.12599472471281001</v>
      </c>
      <c r="AD139" s="14">
        <v>8.9351568534301498E-2</v>
      </c>
      <c r="AE139" s="14">
        <v>7.3340055593299494E-2</v>
      </c>
      <c r="AF139" s="14">
        <v>0.115900752484331</v>
      </c>
      <c r="AG139" s="14"/>
      <c r="AH139" s="14">
        <v>9.78196704526893E-2</v>
      </c>
      <c r="AI139" s="14">
        <v>0.135607955149812</v>
      </c>
      <c r="AJ139" s="14"/>
      <c r="AK139" s="14">
        <v>8.8643136052124094E-2</v>
      </c>
      <c r="AL139" s="14">
        <v>0.140071974942483</v>
      </c>
      <c r="AM139" s="14"/>
      <c r="AN139" s="14">
        <v>8.3327926681419695E-2</v>
      </c>
      <c r="AO139" s="14">
        <v>0.15532999152084201</v>
      </c>
      <c r="AP139" s="14"/>
      <c r="AQ139" s="14">
        <v>8.25657002680628E-2</v>
      </c>
      <c r="AR139" s="14">
        <v>0.13595339359301201</v>
      </c>
      <c r="AS139" s="14">
        <v>0.139540168574083</v>
      </c>
    </row>
    <row r="140" spans="2:45" x14ac:dyDescent="0.35">
      <c r="B140" t="s">
        <v>91</v>
      </c>
      <c r="C140" s="14">
        <v>2.0959130433850101E-2</v>
      </c>
      <c r="D140" s="14">
        <v>2.1760546202566601E-2</v>
      </c>
      <c r="E140" s="14">
        <v>1.9278592757206999E-2</v>
      </c>
      <c r="F140" s="14"/>
      <c r="G140" s="14">
        <v>9.5576616274763403E-3</v>
      </c>
      <c r="H140" s="14">
        <v>1.8452240109210798E-2</v>
      </c>
      <c r="I140" s="14">
        <v>2.2599588326235098E-2</v>
      </c>
      <c r="J140" s="14">
        <v>2.5393172676963002E-2</v>
      </c>
      <c r="K140" s="14">
        <v>2.8355213279257399E-2</v>
      </c>
      <c r="L140" s="14"/>
      <c r="M140" s="14">
        <v>1.06818954497509E-2</v>
      </c>
      <c r="N140" s="14">
        <v>1.27293669528021E-2</v>
      </c>
      <c r="O140" s="14">
        <v>2.61278179673647E-2</v>
      </c>
      <c r="P140" s="14">
        <v>3.4400298012998799E-2</v>
      </c>
      <c r="Q140" s="14"/>
      <c r="R140" s="14">
        <v>1.81925899290045E-2</v>
      </c>
      <c r="S140" s="14">
        <v>1.45293573860533E-2</v>
      </c>
      <c r="T140" s="14">
        <v>3.6026010876800303E-2</v>
      </c>
      <c r="U140" s="14">
        <v>2.4762281155076699E-2</v>
      </c>
      <c r="V140" s="14">
        <v>3.6789268651401599E-2</v>
      </c>
      <c r="W140" s="14">
        <v>2.57589529679862E-2</v>
      </c>
      <c r="X140" s="14">
        <v>0</v>
      </c>
      <c r="Y140" s="14">
        <v>0</v>
      </c>
      <c r="Z140" s="14">
        <v>2.69873495977264E-2</v>
      </c>
      <c r="AA140" s="14"/>
      <c r="AB140" s="14">
        <v>5.1418907652959797E-2</v>
      </c>
      <c r="AC140" s="14">
        <v>1.2096797375688501E-2</v>
      </c>
      <c r="AD140" s="14">
        <v>1.23827028522406E-2</v>
      </c>
      <c r="AE140" s="14">
        <v>1.47670125528275E-3</v>
      </c>
      <c r="AF140" s="14">
        <v>0</v>
      </c>
      <c r="AG140" s="14"/>
      <c r="AH140" s="14">
        <v>5.1532655699056597E-3</v>
      </c>
      <c r="AI140" s="14">
        <v>2.74296190530741E-2</v>
      </c>
      <c r="AJ140" s="14"/>
      <c r="AK140" s="14">
        <v>7.9143794693135195E-3</v>
      </c>
      <c r="AL140" s="14">
        <v>2.5860418442201299E-2</v>
      </c>
      <c r="AM140" s="14"/>
      <c r="AN140" s="14">
        <v>6.5636835437629902E-3</v>
      </c>
      <c r="AO140" s="14">
        <v>3.22664182572392E-2</v>
      </c>
      <c r="AP140" s="14"/>
      <c r="AQ140" s="14">
        <v>5.2575893580532797E-3</v>
      </c>
      <c r="AR140" s="14">
        <v>1.5897911228855099E-2</v>
      </c>
      <c r="AS140" s="14">
        <v>5.2671702073017503E-2</v>
      </c>
    </row>
    <row r="141" spans="2:45" x14ac:dyDescent="0.35">
      <c r="B141" t="s">
        <v>70</v>
      </c>
      <c r="C141" s="14">
        <v>2.0179363788262301E-2</v>
      </c>
      <c r="D141" s="14">
        <v>1.4793007398100201E-2</v>
      </c>
      <c r="E141" s="14">
        <v>2.5658151787226399E-2</v>
      </c>
      <c r="F141" s="14"/>
      <c r="G141" s="14">
        <v>0</v>
      </c>
      <c r="H141" s="14">
        <v>2.50150104393385E-2</v>
      </c>
      <c r="I141" s="14">
        <v>3.3975481411570703E-2</v>
      </c>
      <c r="J141" s="14">
        <v>1.9576381467652001E-2</v>
      </c>
      <c r="K141" s="14">
        <v>1.8902061780978301E-2</v>
      </c>
      <c r="L141" s="14"/>
      <c r="M141" s="14">
        <v>1.20168802728319E-2</v>
      </c>
      <c r="N141" s="14">
        <v>2.18168695421137E-2</v>
      </c>
      <c r="O141" s="14">
        <v>9.0575331179885803E-3</v>
      </c>
      <c r="P141" s="14">
        <v>3.7464731889158699E-2</v>
      </c>
      <c r="Q141" s="14"/>
      <c r="R141" s="14">
        <v>9.8275415194340396E-3</v>
      </c>
      <c r="S141" s="14">
        <v>1.9196723346806201E-2</v>
      </c>
      <c r="T141" s="14">
        <v>4.16007058819561E-2</v>
      </c>
      <c r="U141" s="14">
        <v>2.4891431091475801E-2</v>
      </c>
      <c r="V141" s="14">
        <v>6.1819750087427697E-3</v>
      </c>
      <c r="W141" s="14">
        <v>2.8712551232342599E-2</v>
      </c>
      <c r="X141" s="14">
        <v>1.1260233810781501E-2</v>
      </c>
      <c r="Y141" s="14">
        <v>3.4444420354688497E-2</v>
      </c>
      <c r="Z141" s="14">
        <v>1.8096495969910701E-2</v>
      </c>
      <c r="AA141" s="14"/>
      <c r="AB141" s="14">
        <v>3.9810369386329703E-2</v>
      </c>
      <c r="AC141" s="14">
        <v>1.8618008762850899E-2</v>
      </c>
      <c r="AD141" s="14">
        <v>1.3048164674222099E-2</v>
      </c>
      <c r="AE141" s="14">
        <v>6.5625063136149197E-3</v>
      </c>
      <c r="AF141" s="14">
        <v>0</v>
      </c>
      <c r="AG141" s="14"/>
      <c r="AH141" s="14">
        <v>8.7968706276139105E-3</v>
      </c>
      <c r="AI141" s="14">
        <v>1.6305871323436E-2</v>
      </c>
      <c r="AJ141" s="14"/>
      <c r="AK141" s="14">
        <v>6.6799315645578996E-3</v>
      </c>
      <c r="AL141" s="14">
        <v>1.8081016344435701E-2</v>
      </c>
      <c r="AM141" s="14"/>
      <c r="AN141" s="14">
        <v>5.6502942882177398E-3</v>
      </c>
      <c r="AO141" s="14">
        <v>2.9733845808077801E-2</v>
      </c>
      <c r="AP141" s="14"/>
      <c r="AQ141" s="14">
        <v>3.9361597159120899E-3</v>
      </c>
      <c r="AR141" s="14">
        <v>2.19842062302886E-2</v>
      </c>
      <c r="AS141" s="14">
        <v>2.8029466728071301E-2</v>
      </c>
    </row>
    <row r="142" spans="2:45" x14ac:dyDescent="0.35">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row>
    <row r="143" spans="2:45" x14ac:dyDescent="0.35">
      <c r="B143" s="6" t="s">
        <v>98</v>
      </c>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row>
    <row r="144" spans="2:45" x14ac:dyDescent="0.35">
      <c r="B144" s="24" t="s">
        <v>76</v>
      </c>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row>
    <row r="145" spans="2:45" x14ac:dyDescent="0.35">
      <c r="B145" t="s">
        <v>86</v>
      </c>
      <c r="C145" s="14">
        <v>8.2380926769433094E-2</v>
      </c>
      <c r="D145" s="14">
        <v>9.8353747064765795E-2</v>
      </c>
      <c r="E145" s="14">
        <v>6.6414050598368302E-2</v>
      </c>
      <c r="F145" s="14"/>
      <c r="G145" s="14">
        <v>0.171002747604387</v>
      </c>
      <c r="H145" s="14">
        <v>7.8761025051796399E-2</v>
      </c>
      <c r="I145" s="14">
        <v>9.3392347125013597E-2</v>
      </c>
      <c r="J145" s="14">
        <v>3.5681142405665701E-2</v>
      </c>
      <c r="K145" s="14">
        <v>3.9204032099381503E-2</v>
      </c>
      <c r="L145" s="14"/>
      <c r="M145" s="14">
        <v>5.1150932551998297E-2</v>
      </c>
      <c r="N145" s="14">
        <v>5.6820501867737801E-2</v>
      </c>
      <c r="O145" s="14">
        <v>0.11262447803492399</v>
      </c>
      <c r="P145" s="14">
        <v>0.11768090561441701</v>
      </c>
      <c r="Q145" s="14"/>
      <c r="R145" s="14">
        <v>7.9025072710251901E-2</v>
      </c>
      <c r="S145" s="14">
        <v>9.04116994220103E-2</v>
      </c>
      <c r="T145" s="14">
        <v>8.9260702247221005E-2</v>
      </c>
      <c r="U145" s="14">
        <v>5.4819444632176598E-2</v>
      </c>
      <c r="V145" s="14">
        <v>8.1638443683635001E-2</v>
      </c>
      <c r="W145" s="14">
        <v>9.7313553318923302E-2</v>
      </c>
      <c r="X145" s="14">
        <v>9.3375401116634907E-2</v>
      </c>
      <c r="Y145" s="14">
        <v>3.4844359911411799E-2</v>
      </c>
      <c r="Z145" s="14">
        <v>9.3591703331654202E-2</v>
      </c>
      <c r="AA145" s="14"/>
      <c r="AB145" s="14">
        <v>9.8519614206302702E-2</v>
      </c>
      <c r="AC145" s="14">
        <v>6.1628868959924699E-2</v>
      </c>
      <c r="AD145" s="14">
        <v>7.6684862070878296E-2</v>
      </c>
      <c r="AE145" s="14">
        <v>0.103141243543994</v>
      </c>
      <c r="AF145" s="14">
        <v>0.10493997261384</v>
      </c>
      <c r="AG145" s="14"/>
      <c r="AH145" s="14">
        <v>0.131561819874533</v>
      </c>
      <c r="AI145" s="14">
        <v>6.4538395806513105E-2</v>
      </c>
      <c r="AJ145" s="14"/>
      <c r="AK145" s="14">
        <v>0.108248164141116</v>
      </c>
      <c r="AL145" s="14">
        <v>6.5766832848154502E-2</v>
      </c>
      <c r="AM145" s="14"/>
      <c r="AN145" s="14">
        <v>0.10007770091217801</v>
      </c>
      <c r="AO145" s="14">
        <v>6.9716937184746197E-2</v>
      </c>
      <c r="AP145" s="14"/>
      <c r="AQ145" s="14">
        <v>8.4130371444647703E-2</v>
      </c>
      <c r="AR145" s="14">
        <v>8.4968336012558598E-2</v>
      </c>
      <c r="AS145" s="14">
        <v>7.6468487932946999E-2</v>
      </c>
    </row>
    <row r="146" spans="2:45" x14ac:dyDescent="0.35">
      <c r="B146" t="s">
        <v>87</v>
      </c>
      <c r="C146" s="14">
        <v>9.5854449331357797E-2</v>
      </c>
      <c r="D146" s="14">
        <v>9.3526084995407099E-2</v>
      </c>
      <c r="E146" s="14">
        <v>9.8394336711074198E-2</v>
      </c>
      <c r="F146" s="14"/>
      <c r="G146" s="14">
        <v>0.162082812009674</v>
      </c>
      <c r="H146" s="14">
        <v>0.113298854856845</v>
      </c>
      <c r="I146" s="14">
        <v>8.8161467984407202E-2</v>
      </c>
      <c r="J146" s="14">
        <v>6.1003467433384501E-2</v>
      </c>
      <c r="K146" s="14">
        <v>5.8268511834878099E-2</v>
      </c>
      <c r="L146" s="14"/>
      <c r="M146" s="14">
        <v>0.101868179800193</v>
      </c>
      <c r="N146" s="14">
        <v>9.0890206754515104E-2</v>
      </c>
      <c r="O146" s="14">
        <v>0.118946587363574</v>
      </c>
      <c r="P146" s="14">
        <v>7.2875357600323501E-2</v>
      </c>
      <c r="Q146" s="14"/>
      <c r="R146" s="14">
        <v>0.133284202494339</v>
      </c>
      <c r="S146" s="14">
        <v>9.7107949844613795E-2</v>
      </c>
      <c r="T146" s="14">
        <v>8.8009286440036805E-2</v>
      </c>
      <c r="U146" s="14">
        <v>6.9906085005118607E-2</v>
      </c>
      <c r="V146" s="14">
        <v>6.0114383627475398E-2</v>
      </c>
      <c r="W146" s="14">
        <v>0.11292330681287099</v>
      </c>
      <c r="X146" s="14">
        <v>8.8652871800258798E-2</v>
      </c>
      <c r="Y146" s="14">
        <v>0.14338818306518</v>
      </c>
      <c r="Z146" s="14">
        <v>7.5077950795421497E-2</v>
      </c>
      <c r="AA146" s="14"/>
      <c r="AB146" s="14">
        <v>8.8561216736113904E-2</v>
      </c>
      <c r="AC146" s="14">
        <v>8.9498557811327997E-2</v>
      </c>
      <c r="AD146" s="14">
        <v>0.106548463179844</v>
      </c>
      <c r="AE146" s="14">
        <v>0.10951647001785</v>
      </c>
      <c r="AF146" s="14">
        <v>0.16883256029578</v>
      </c>
      <c r="AG146" s="14"/>
      <c r="AH146" s="14">
        <v>0.13522741284880599</v>
      </c>
      <c r="AI146" s="14">
        <v>7.9420387365463793E-2</v>
      </c>
      <c r="AJ146" s="14"/>
      <c r="AK146" s="14">
        <v>0.124000442553702</v>
      </c>
      <c r="AL146" s="14">
        <v>8.3606886498037394E-2</v>
      </c>
      <c r="AM146" s="14"/>
      <c r="AN146" s="14">
        <v>0.119505671342558</v>
      </c>
      <c r="AO146" s="14">
        <v>7.6818657047015598E-2</v>
      </c>
      <c r="AP146" s="14"/>
      <c r="AQ146" s="14">
        <v>0.113167700300876</v>
      </c>
      <c r="AR146" s="14">
        <v>7.9046220363512998E-2</v>
      </c>
      <c r="AS146" s="14">
        <v>0.13832184347166901</v>
      </c>
    </row>
    <row r="147" spans="2:45" x14ac:dyDescent="0.35">
      <c r="B147" t="s">
        <v>88</v>
      </c>
      <c r="C147" s="14">
        <v>0.32259298251287499</v>
      </c>
      <c r="D147" s="14">
        <v>0.29461594070103397</v>
      </c>
      <c r="E147" s="14">
        <v>0.35042242918102501</v>
      </c>
      <c r="F147" s="14"/>
      <c r="G147" s="14">
        <v>0.37350876850616799</v>
      </c>
      <c r="H147" s="14">
        <v>0.35147554199464298</v>
      </c>
      <c r="I147" s="14">
        <v>0.30312594697587603</v>
      </c>
      <c r="J147" s="14">
        <v>0.35804384724589999</v>
      </c>
      <c r="K147" s="14">
        <v>0.21484257713449301</v>
      </c>
      <c r="L147" s="14"/>
      <c r="M147" s="14">
        <v>0.33988229328584402</v>
      </c>
      <c r="N147" s="14">
        <v>0.31872579072933999</v>
      </c>
      <c r="O147" s="14">
        <v>0.30455115029621899</v>
      </c>
      <c r="P147" s="14">
        <v>0.32780868094773302</v>
      </c>
      <c r="Q147" s="14"/>
      <c r="R147" s="14">
        <v>0.38402928747383203</v>
      </c>
      <c r="S147" s="14">
        <v>0.279098336667293</v>
      </c>
      <c r="T147" s="14">
        <v>0.26174648715603799</v>
      </c>
      <c r="U147" s="14">
        <v>0.28951649084874598</v>
      </c>
      <c r="V147" s="14">
        <v>0.35264603246089998</v>
      </c>
      <c r="W147" s="14">
        <v>0.35241624693635198</v>
      </c>
      <c r="X147" s="14">
        <v>0.29149278594171601</v>
      </c>
      <c r="Y147" s="14">
        <v>0.40365727091588899</v>
      </c>
      <c r="Z147" s="14">
        <v>0.324144801658097</v>
      </c>
      <c r="AA147" s="14"/>
      <c r="AB147" s="14">
        <v>0.264961250889231</v>
      </c>
      <c r="AC147" s="14">
        <v>0.34046869927558299</v>
      </c>
      <c r="AD147" s="14">
        <v>0.362682366110263</v>
      </c>
      <c r="AE147" s="14">
        <v>0.32594088096616902</v>
      </c>
      <c r="AF147" s="14">
        <v>0.36610822312895402</v>
      </c>
      <c r="AG147" s="14"/>
      <c r="AH147" s="14">
        <v>0.34366510245154003</v>
      </c>
      <c r="AI147" s="14">
        <v>0.31645474985859701</v>
      </c>
      <c r="AJ147" s="14"/>
      <c r="AK147" s="14">
        <v>0.34353791933283201</v>
      </c>
      <c r="AL147" s="14">
        <v>0.31505940466119597</v>
      </c>
      <c r="AM147" s="14"/>
      <c r="AN147" s="14">
        <v>0.34468821816357997</v>
      </c>
      <c r="AO147" s="14">
        <v>0.300751123643753</v>
      </c>
      <c r="AP147" s="14"/>
      <c r="AQ147" s="14">
        <v>0.34361400947023701</v>
      </c>
      <c r="AR147" s="14">
        <v>0.31969773234658</v>
      </c>
      <c r="AS147" s="14">
        <v>0.29815895695438299</v>
      </c>
    </row>
    <row r="148" spans="2:45" x14ac:dyDescent="0.35">
      <c r="B148" t="s">
        <v>89</v>
      </c>
      <c r="C148" s="14">
        <v>0.29421950444700501</v>
      </c>
      <c r="D148" s="14">
        <v>0.29773291169515198</v>
      </c>
      <c r="E148" s="14">
        <v>0.291251061205269</v>
      </c>
      <c r="F148" s="14"/>
      <c r="G148" s="14">
        <v>0.18299855977360199</v>
      </c>
      <c r="H148" s="14">
        <v>0.27502862412231799</v>
      </c>
      <c r="I148" s="14">
        <v>0.29948254044675099</v>
      </c>
      <c r="J148" s="14">
        <v>0.31462691250541203</v>
      </c>
      <c r="K148" s="14">
        <v>0.401115201048935</v>
      </c>
      <c r="L148" s="14"/>
      <c r="M148" s="14">
        <v>0.32143725793676198</v>
      </c>
      <c r="N148" s="14">
        <v>0.32007189355529198</v>
      </c>
      <c r="O148" s="14">
        <v>0.28381845385222498</v>
      </c>
      <c r="P148" s="14">
        <v>0.245496181697723</v>
      </c>
      <c r="Q148" s="14"/>
      <c r="R148" s="14">
        <v>0.221408254004063</v>
      </c>
      <c r="S148" s="14">
        <v>0.33449388074039899</v>
      </c>
      <c r="T148" s="14">
        <v>0.31906967145691001</v>
      </c>
      <c r="U148" s="14">
        <v>0.311094811556415</v>
      </c>
      <c r="V148" s="14">
        <v>0.28467001414801202</v>
      </c>
      <c r="W148" s="14">
        <v>0.27655929293541298</v>
      </c>
      <c r="X148" s="14">
        <v>0.34605377114187102</v>
      </c>
      <c r="Y148" s="14">
        <v>0.26800407114747099</v>
      </c>
      <c r="Z148" s="14">
        <v>0.29131676494512498</v>
      </c>
      <c r="AA148" s="14"/>
      <c r="AB148" s="14">
        <v>0.28286603111231401</v>
      </c>
      <c r="AC148" s="14">
        <v>0.29802588806318703</v>
      </c>
      <c r="AD148" s="14">
        <v>0.28678306568366202</v>
      </c>
      <c r="AE148" s="14">
        <v>0.33407968042317898</v>
      </c>
      <c r="AF148" s="14">
        <v>0.25958413167799299</v>
      </c>
      <c r="AG148" s="14"/>
      <c r="AH148" s="14">
        <v>0.25402920232988402</v>
      </c>
      <c r="AI148" s="14">
        <v>0.31337636040594502</v>
      </c>
      <c r="AJ148" s="14"/>
      <c r="AK148" s="14">
        <v>0.27222132838451701</v>
      </c>
      <c r="AL148" s="14">
        <v>0.31183280087404303</v>
      </c>
      <c r="AM148" s="14"/>
      <c r="AN148" s="14">
        <v>0.279440115658735</v>
      </c>
      <c r="AO148" s="14">
        <v>0.30835823178064298</v>
      </c>
      <c r="AP148" s="14"/>
      <c r="AQ148" s="14">
        <v>0.29433859119231998</v>
      </c>
      <c r="AR148" s="14">
        <v>0.30760517016267303</v>
      </c>
      <c r="AS148" s="14">
        <v>0.24111761922889799</v>
      </c>
    </row>
    <row r="149" spans="2:45" x14ac:dyDescent="0.35">
      <c r="B149" t="s">
        <v>90</v>
      </c>
      <c r="C149" s="14">
        <v>0.17249832398891901</v>
      </c>
      <c r="D149" s="14">
        <v>0.18360433535647899</v>
      </c>
      <c r="E149" s="14">
        <v>0.16162331790233</v>
      </c>
      <c r="F149" s="14"/>
      <c r="G149" s="14">
        <v>9.4907075164456803E-2</v>
      </c>
      <c r="H149" s="14">
        <v>0.142599674939348</v>
      </c>
      <c r="I149" s="14">
        <v>0.172545147415502</v>
      </c>
      <c r="J149" s="14">
        <v>0.19983445149586601</v>
      </c>
      <c r="K149" s="14">
        <v>0.25572264859066002</v>
      </c>
      <c r="L149" s="14"/>
      <c r="M149" s="14">
        <v>0.167217172993923</v>
      </c>
      <c r="N149" s="14">
        <v>0.185089274538731</v>
      </c>
      <c r="O149" s="14">
        <v>0.16174907649988499</v>
      </c>
      <c r="P149" s="14">
        <v>0.17334860118977799</v>
      </c>
      <c r="Q149" s="14"/>
      <c r="R149" s="14">
        <v>0.16562202082351901</v>
      </c>
      <c r="S149" s="14">
        <v>0.17199143123267899</v>
      </c>
      <c r="T149" s="14">
        <v>0.19408460547787901</v>
      </c>
      <c r="U149" s="14">
        <v>0.23317272584004101</v>
      </c>
      <c r="V149" s="14">
        <v>0.190491610957325</v>
      </c>
      <c r="W149" s="14">
        <v>9.3266120001748096E-2</v>
      </c>
      <c r="X149" s="14">
        <v>0.164320795141954</v>
      </c>
      <c r="Y149" s="14">
        <v>0.126762492071399</v>
      </c>
      <c r="Z149" s="14">
        <v>0.186231382960899</v>
      </c>
      <c r="AA149" s="14"/>
      <c r="AB149" s="14">
        <v>0.208660993479304</v>
      </c>
      <c r="AC149" s="14">
        <v>0.18016134330140399</v>
      </c>
      <c r="AD149" s="14">
        <v>0.14818345187552501</v>
      </c>
      <c r="AE149" s="14">
        <v>0.11432465989052</v>
      </c>
      <c r="AF149" s="14">
        <v>0.100535112283433</v>
      </c>
      <c r="AG149" s="14"/>
      <c r="AH149" s="14">
        <v>0.118762306041646</v>
      </c>
      <c r="AI149" s="14">
        <v>0.19473342607392599</v>
      </c>
      <c r="AJ149" s="14"/>
      <c r="AK149" s="14">
        <v>0.13573990167540501</v>
      </c>
      <c r="AL149" s="14">
        <v>0.19048960035916901</v>
      </c>
      <c r="AM149" s="14"/>
      <c r="AN149" s="14">
        <v>0.13878464126242701</v>
      </c>
      <c r="AO149" s="14">
        <v>0.201677501936156</v>
      </c>
      <c r="AP149" s="14"/>
      <c r="AQ149" s="14">
        <v>0.150518130380597</v>
      </c>
      <c r="AR149" s="14">
        <v>0.18301090601744499</v>
      </c>
      <c r="AS149" s="14">
        <v>0.18013794831820901</v>
      </c>
    </row>
    <row r="150" spans="2:45" x14ac:dyDescent="0.35">
      <c r="B150" t="s">
        <v>91</v>
      </c>
      <c r="C150" s="14">
        <v>1.8779071918109499E-2</v>
      </c>
      <c r="D150" s="14">
        <v>1.82479584977858E-2</v>
      </c>
      <c r="E150" s="14">
        <v>1.8439807483785101E-2</v>
      </c>
      <c r="F150" s="14"/>
      <c r="G150" s="14">
        <v>7.9684196738818696E-3</v>
      </c>
      <c r="H150" s="14">
        <v>2.02214104738257E-2</v>
      </c>
      <c r="I150" s="14">
        <v>2.60805728131632E-2</v>
      </c>
      <c r="J150" s="14">
        <v>1.81665729920873E-2</v>
      </c>
      <c r="K150" s="14">
        <v>1.9971445682873901E-2</v>
      </c>
      <c r="L150" s="14"/>
      <c r="M150" s="14">
        <v>6.7180979973032401E-3</v>
      </c>
      <c r="N150" s="14">
        <v>9.7806105191672894E-3</v>
      </c>
      <c r="O150" s="14">
        <v>1.42403952608378E-2</v>
      </c>
      <c r="P150" s="14">
        <v>4.3438091362864403E-2</v>
      </c>
      <c r="Q150" s="14"/>
      <c r="R150" s="14">
        <v>9.2697786987629895E-3</v>
      </c>
      <c r="S150" s="14">
        <v>1.6160688876878899E-2</v>
      </c>
      <c r="T150" s="14">
        <v>2.52811661201932E-2</v>
      </c>
      <c r="U150" s="14">
        <v>3.0164854335204098E-2</v>
      </c>
      <c r="V150" s="14">
        <v>3.0439515122652201E-2</v>
      </c>
      <c r="W150" s="14">
        <v>3.6173291620528798E-2</v>
      </c>
      <c r="X150" s="14">
        <v>9.7433811579514008E-3</v>
      </c>
      <c r="Y150" s="14">
        <v>0</v>
      </c>
      <c r="Z150" s="14">
        <v>1.17107763424359E-2</v>
      </c>
      <c r="AA150" s="14"/>
      <c r="AB150" s="14">
        <v>3.4434036218923901E-2</v>
      </c>
      <c r="AC150" s="14">
        <v>1.22206057650843E-2</v>
      </c>
      <c r="AD150" s="14">
        <v>1.02314821255142E-2</v>
      </c>
      <c r="AE150" s="14">
        <v>1.2997065158288501E-2</v>
      </c>
      <c r="AF150" s="14">
        <v>0</v>
      </c>
      <c r="AG150" s="14"/>
      <c r="AH150" s="14">
        <v>6.3696104378510804E-3</v>
      </c>
      <c r="AI150" s="14">
        <v>2.12022753964487E-2</v>
      </c>
      <c r="AJ150" s="14"/>
      <c r="AK150" s="14">
        <v>3.9746742923863296E-3</v>
      </c>
      <c r="AL150" s="14">
        <v>2.4312647143625299E-2</v>
      </c>
      <c r="AM150" s="14"/>
      <c r="AN150" s="14">
        <v>8.0752953845048304E-3</v>
      </c>
      <c r="AO150" s="14">
        <v>2.7831876879919299E-2</v>
      </c>
      <c r="AP150" s="14"/>
      <c r="AQ150" s="14">
        <v>1.00950450243306E-2</v>
      </c>
      <c r="AR150" s="14">
        <v>1.5534966656273101E-2</v>
      </c>
      <c r="AS150" s="14">
        <v>3.7513292440606402E-2</v>
      </c>
    </row>
    <row r="151" spans="2:45" x14ac:dyDescent="0.35">
      <c r="B151" t="s">
        <v>70</v>
      </c>
      <c r="C151" s="14">
        <v>1.36747410323008E-2</v>
      </c>
      <c r="D151" s="14">
        <v>1.39190216893758E-2</v>
      </c>
      <c r="E151" s="14">
        <v>1.34549969181485E-2</v>
      </c>
      <c r="F151" s="14"/>
      <c r="G151" s="14">
        <v>7.5316172678305104E-3</v>
      </c>
      <c r="H151" s="14">
        <v>1.8614868561223599E-2</v>
      </c>
      <c r="I151" s="14">
        <v>1.7211977239287E-2</v>
      </c>
      <c r="J151" s="14">
        <v>1.26436059216836E-2</v>
      </c>
      <c r="K151" s="14">
        <v>1.08755836087781E-2</v>
      </c>
      <c r="L151" s="14"/>
      <c r="M151" s="14">
        <v>1.1726065433976101E-2</v>
      </c>
      <c r="N151" s="14">
        <v>1.8621722035216198E-2</v>
      </c>
      <c r="O151" s="14">
        <v>4.0698586923353201E-3</v>
      </c>
      <c r="P151" s="14">
        <v>1.9352181587161101E-2</v>
      </c>
      <c r="Q151" s="14"/>
      <c r="R151" s="14">
        <v>7.3613837952307901E-3</v>
      </c>
      <c r="S151" s="14">
        <v>1.0736013216127001E-2</v>
      </c>
      <c r="T151" s="14">
        <v>2.25480811017226E-2</v>
      </c>
      <c r="U151" s="14">
        <v>1.13255877822991E-2</v>
      </c>
      <c r="V151" s="14">
        <v>0</v>
      </c>
      <c r="W151" s="14">
        <v>3.1348188374163602E-2</v>
      </c>
      <c r="X151" s="14">
        <v>6.3609936996133496E-3</v>
      </c>
      <c r="Y151" s="14">
        <v>2.3343622888648399E-2</v>
      </c>
      <c r="Z151" s="14">
        <v>1.7926619966367501E-2</v>
      </c>
      <c r="AA151" s="14"/>
      <c r="AB151" s="14">
        <v>2.1996857357810901E-2</v>
      </c>
      <c r="AC151" s="14">
        <v>1.79960368234891E-2</v>
      </c>
      <c r="AD151" s="14">
        <v>8.8863089543140192E-3</v>
      </c>
      <c r="AE151" s="14">
        <v>0</v>
      </c>
      <c r="AF151" s="14">
        <v>0</v>
      </c>
      <c r="AG151" s="14"/>
      <c r="AH151" s="14">
        <v>1.03845460157404E-2</v>
      </c>
      <c r="AI151" s="14">
        <v>1.0274405093106001E-2</v>
      </c>
      <c r="AJ151" s="14"/>
      <c r="AK151" s="14">
        <v>1.2277569620041799E-2</v>
      </c>
      <c r="AL151" s="14">
        <v>8.9318276157746099E-3</v>
      </c>
      <c r="AM151" s="14"/>
      <c r="AN151" s="14">
        <v>9.4283572760175093E-3</v>
      </c>
      <c r="AO151" s="14">
        <v>1.48456715277674E-2</v>
      </c>
      <c r="AP151" s="14"/>
      <c r="AQ151" s="14">
        <v>4.1361521869924802E-3</v>
      </c>
      <c r="AR151" s="14">
        <v>1.0136668440956899E-2</v>
      </c>
      <c r="AS151" s="14">
        <v>2.82818516532868E-2</v>
      </c>
    </row>
    <row r="152" spans="2:45" x14ac:dyDescent="0.35">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row>
    <row r="153" spans="2:45" x14ac:dyDescent="0.35">
      <c r="B153" s="6" t="s">
        <v>99</v>
      </c>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row>
    <row r="154" spans="2:45" x14ac:dyDescent="0.35">
      <c r="B154" s="24" t="s">
        <v>76</v>
      </c>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row>
    <row r="155" spans="2:45" x14ac:dyDescent="0.35">
      <c r="B155" t="s">
        <v>86</v>
      </c>
      <c r="C155" s="14">
        <v>5.8519875988912597E-2</v>
      </c>
      <c r="D155" s="14">
        <v>6.1550708367532202E-2</v>
      </c>
      <c r="E155" s="14">
        <v>5.5574621042848202E-2</v>
      </c>
      <c r="F155" s="14"/>
      <c r="G155" s="14">
        <v>7.02834843691061E-2</v>
      </c>
      <c r="H155" s="14">
        <v>6.9789261913347098E-2</v>
      </c>
      <c r="I155" s="14">
        <v>6.9457821728783301E-2</v>
      </c>
      <c r="J155" s="14">
        <v>4.70063917315846E-2</v>
      </c>
      <c r="K155" s="14">
        <v>3.3259687343668701E-2</v>
      </c>
      <c r="L155" s="14"/>
      <c r="M155" s="14">
        <v>3.93180981041222E-2</v>
      </c>
      <c r="N155" s="14">
        <v>4.2046091245044201E-2</v>
      </c>
      <c r="O155" s="14">
        <v>7.6645259094174106E-2</v>
      </c>
      <c r="P155" s="14">
        <v>8.1580715471952198E-2</v>
      </c>
      <c r="Q155" s="14"/>
      <c r="R155" s="14">
        <v>6.3245631650656706E-2</v>
      </c>
      <c r="S155" s="14">
        <v>5.0316847272992501E-2</v>
      </c>
      <c r="T155" s="14">
        <v>7.4842789685514E-2</v>
      </c>
      <c r="U155" s="14">
        <v>4.3836604145241202E-2</v>
      </c>
      <c r="V155" s="14">
        <v>4.3736265559908102E-2</v>
      </c>
      <c r="W155" s="14">
        <v>9.46442828405306E-2</v>
      </c>
      <c r="X155" s="14">
        <v>1.9436211841051799E-2</v>
      </c>
      <c r="Y155" s="14">
        <v>5.9920452923628797E-2</v>
      </c>
      <c r="Z155" s="14">
        <v>7.4533567255731403E-2</v>
      </c>
      <c r="AA155" s="14"/>
      <c r="AB155" s="14">
        <v>6.1263719562591502E-2</v>
      </c>
      <c r="AC155" s="14">
        <v>4.3806153006694701E-2</v>
      </c>
      <c r="AD155" s="14">
        <v>5.9485548960600897E-2</v>
      </c>
      <c r="AE155" s="14">
        <v>7.2581085389386499E-2</v>
      </c>
      <c r="AF155" s="14">
        <v>5.7300368979895398E-2</v>
      </c>
      <c r="AG155" s="14"/>
      <c r="AH155" s="14">
        <v>7.2426401720608394E-2</v>
      </c>
      <c r="AI155" s="14">
        <v>5.1841206941268703E-2</v>
      </c>
      <c r="AJ155" s="14"/>
      <c r="AK155" s="14">
        <v>7.1807440093721003E-2</v>
      </c>
      <c r="AL155" s="14">
        <v>4.95230641989911E-2</v>
      </c>
      <c r="AM155" s="14"/>
      <c r="AN155" s="14">
        <v>6.1895354393853901E-2</v>
      </c>
      <c r="AO155" s="14">
        <v>5.3987589949026103E-2</v>
      </c>
      <c r="AP155" s="14"/>
      <c r="AQ155" s="14">
        <v>4.2219718925210203E-2</v>
      </c>
      <c r="AR155" s="14">
        <v>5.6348770368821001E-2</v>
      </c>
      <c r="AS155" s="14">
        <v>8.8714766522940094E-2</v>
      </c>
    </row>
    <row r="156" spans="2:45" x14ac:dyDescent="0.35">
      <c r="B156" t="s">
        <v>87</v>
      </c>
      <c r="C156" s="14">
        <v>8.5673564708097602E-2</v>
      </c>
      <c r="D156" s="14">
        <v>9.5610461890878101E-2</v>
      </c>
      <c r="E156" s="14">
        <v>7.4751633680348595E-2</v>
      </c>
      <c r="F156" s="14"/>
      <c r="G156" s="14">
        <v>0.14469100488588901</v>
      </c>
      <c r="H156" s="14">
        <v>0.114219603727792</v>
      </c>
      <c r="I156" s="14">
        <v>6.5573628645204801E-2</v>
      </c>
      <c r="J156" s="14">
        <v>5.1801043725150001E-2</v>
      </c>
      <c r="K156" s="14">
        <v>5.5885714515720303E-2</v>
      </c>
      <c r="L156" s="14"/>
      <c r="M156" s="14">
        <v>6.7573607598784502E-2</v>
      </c>
      <c r="N156" s="14">
        <v>7.1369930330178799E-2</v>
      </c>
      <c r="O156" s="14">
        <v>0.107197164813989</v>
      </c>
      <c r="P156" s="14">
        <v>9.86589396442802E-2</v>
      </c>
      <c r="Q156" s="14"/>
      <c r="R156" s="14">
        <v>0.13565146674418899</v>
      </c>
      <c r="S156" s="14">
        <v>5.0097955253307999E-2</v>
      </c>
      <c r="T156" s="14">
        <v>8.0307047068373202E-2</v>
      </c>
      <c r="U156" s="14">
        <v>6.3796026970987393E-2</v>
      </c>
      <c r="V156" s="14">
        <v>6.4805495961463705E-2</v>
      </c>
      <c r="W156" s="14">
        <v>0.111603852723794</v>
      </c>
      <c r="X156" s="14">
        <v>7.2618501458168699E-2</v>
      </c>
      <c r="Y156" s="14">
        <v>0.10900042590614099</v>
      </c>
      <c r="Z156" s="14">
        <v>8.6114242747018704E-2</v>
      </c>
      <c r="AA156" s="14"/>
      <c r="AB156" s="14">
        <v>9.4044337290200897E-2</v>
      </c>
      <c r="AC156" s="14">
        <v>8.4266689151233698E-2</v>
      </c>
      <c r="AD156" s="14">
        <v>8.4254700543468397E-2</v>
      </c>
      <c r="AE156" s="14">
        <v>0.103105252594493</v>
      </c>
      <c r="AF156" s="14">
        <v>1.38225352209881E-2</v>
      </c>
      <c r="AG156" s="14"/>
      <c r="AH156" s="14">
        <v>0.134457812192812</v>
      </c>
      <c r="AI156" s="14">
        <v>6.2846608189081596E-2</v>
      </c>
      <c r="AJ156" s="14"/>
      <c r="AK156" s="14">
        <v>0.12993453549221001</v>
      </c>
      <c r="AL156" s="14">
        <v>6.1766082222334498E-2</v>
      </c>
      <c r="AM156" s="14"/>
      <c r="AN156" s="14">
        <v>0.119024608040432</v>
      </c>
      <c r="AO156" s="14">
        <v>6.0604688457478198E-2</v>
      </c>
      <c r="AP156" s="14"/>
      <c r="AQ156" s="14">
        <v>8.4290606656011194E-2</v>
      </c>
      <c r="AR156" s="14">
        <v>7.8278993982178594E-2</v>
      </c>
      <c r="AS156" s="14">
        <v>0.11686873776810699</v>
      </c>
    </row>
    <row r="157" spans="2:45" x14ac:dyDescent="0.35">
      <c r="B157" t="s">
        <v>88</v>
      </c>
      <c r="C157" s="14">
        <v>0.19042502080714199</v>
      </c>
      <c r="D157" s="14">
        <v>0.19261374471655601</v>
      </c>
      <c r="E157" s="14">
        <v>0.18858984281972599</v>
      </c>
      <c r="F157" s="14"/>
      <c r="G157" s="14">
        <v>0.210612918239547</v>
      </c>
      <c r="H157" s="14">
        <v>0.223174516919318</v>
      </c>
      <c r="I157" s="14">
        <v>0.186333648482127</v>
      </c>
      <c r="J157" s="14">
        <v>0.17384879615377699</v>
      </c>
      <c r="K157" s="14">
        <v>0.15469671828794199</v>
      </c>
      <c r="L157" s="14"/>
      <c r="M157" s="14">
        <v>0.222041568939808</v>
      </c>
      <c r="N157" s="14">
        <v>0.184134565489978</v>
      </c>
      <c r="O157" s="14">
        <v>0.19324737038418299</v>
      </c>
      <c r="P157" s="14">
        <v>0.162862485016083</v>
      </c>
      <c r="Q157" s="14"/>
      <c r="R157" s="14">
        <v>0.25621896793002102</v>
      </c>
      <c r="S157" s="14">
        <v>0.118591545064911</v>
      </c>
      <c r="T157" s="14">
        <v>0.15790247751202199</v>
      </c>
      <c r="U157" s="14">
        <v>0.20155779277654301</v>
      </c>
      <c r="V157" s="14">
        <v>0.19066192530033901</v>
      </c>
      <c r="W157" s="14">
        <v>0.14475659792182</v>
      </c>
      <c r="X157" s="14">
        <v>0.19889081849926399</v>
      </c>
      <c r="Y157" s="14">
        <v>0.23312858383934301</v>
      </c>
      <c r="Z157" s="14">
        <v>0.22560124163956899</v>
      </c>
      <c r="AA157" s="14"/>
      <c r="AB157" s="14">
        <v>0.148418414935577</v>
      </c>
      <c r="AC157" s="14">
        <v>0.13253896189301501</v>
      </c>
      <c r="AD157" s="14">
        <v>0.23091040064516399</v>
      </c>
      <c r="AE157" s="14">
        <v>0.28319521318585</v>
      </c>
      <c r="AF157" s="14">
        <v>0.35466101257340299</v>
      </c>
      <c r="AG157" s="14"/>
      <c r="AH157" s="14">
        <v>0.24484821315163</v>
      </c>
      <c r="AI157" s="14">
        <v>0.162547872671298</v>
      </c>
      <c r="AJ157" s="14"/>
      <c r="AK157" s="14">
        <v>0.23953149513267699</v>
      </c>
      <c r="AL157" s="14">
        <v>0.17207489985930399</v>
      </c>
      <c r="AM157" s="14"/>
      <c r="AN157" s="14">
        <v>0.24834609276564401</v>
      </c>
      <c r="AO157" s="14">
        <v>0.14354186044355</v>
      </c>
      <c r="AP157" s="14"/>
      <c r="AQ157" s="14">
        <v>0.23024151291703199</v>
      </c>
      <c r="AR157" s="14">
        <v>0.18334489530081199</v>
      </c>
      <c r="AS157" s="14">
        <v>0.15087025409760399</v>
      </c>
    </row>
    <row r="158" spans="2:45" x14ac:dyDescent="0.35">
      <c r="B158" t="s">
        <v>89</v>
      </c>
      <c r="C158" s="14">
        <v>0.31875969309727398</v>
      </c>
      <c r="D158" s="14">
        <v>0.33337078109060603</v>
      </c>
      <c r="E158" s="14">
        <v>0.30463331675113597</v>
      </c>
      <c r="F158" s="14"/>
      <c r="G158" s="14">
        <v>0.29958479029330198</v>
      </c>
      <c r="H158" s="14">
        <v>0.27601018499524099</v>
      </c>
      <c r="I158" s="14">
        <v>0.32165693752264801</v>
      </c>
      <c r="J158" s="14">
        <v>0.35851217346328901</v>
      </c>
      <c r="K158" s="14">
        <v>0.33873536420627298</v>
      </c>
      <c r="L158" s="14"/>
      <c r="M158" s="14">
        <v>0.33195781870423902</v>
      </c>
      <c r="N158" s="14">
        <v>0.34002566450325</v>
      </c>
      <c r="O158" s="14">
        <v>0.30383099177197598</v>
      </c>
      <c r="P158" s="14">
        <v>0.300032148361082</v>
      </c>
      <c r="Q158" s="14"/>
      <c r="R158" s="14">
        <v>0.24914548101513401</v>
      </c>
      <c r="S158" s="14">
        <v>0.36873061455563899</v>
      </c>
      <c r="T158" s="14">
        <v>0.32126343524618201</v>
      </c>
      <c r="U158" s="14">
        <v>0.32304348451528803</v>
      </c>
      <c r="V158" s="14">
        <v>0.29845553684673098</v>
      </c>
      <c r="W158" s="14">
        <v>0.31494002154496598</v>
      </c>
      <c r="X158" s="14">
        <v>0.39631277673704401</v>
      </c>
      <c r="Y158" s="14">
        <v>0.32148892385289901</v>
      </c>
      <c r="Z158" s="14">
        <v>0.29366510199642198</v>
      </c>
      <c r="AA158" s="14"/>
      <c r="AB158" s="14">
        <v>0.27287980575556903</v>
      </c>
      <c r="AC158" s="14">
        <v>0.33947979374022702</v>
      </c>
      <c r="AD158" s="14">
        <v>0.33467976848908498</v>
      </c>
      <c r="AE158" s="14">
        <v>0.31478269808557902</v>
      </c>
      <c r="AF158" s="14">
        <v>0.27069355728212102</v>
      </c>
      <c r="AG158" s="14"/>
      <c r="AH158" s="14">
        <v>0.29325857358991603</v>
      </c>
      <c r="AI158" s="14">
        <v>0.33470022405364502</v>
      </c>
      <c r="AJ158" s="14"/>
      <c r="AK158" s="14">
        <v>0.30944269407484198</v>
      </c>
      <c r="AL158" s="14">
        <v>0.324057106110263</v>
      </c>
      <c r="AM158" s="14"/>
      <c r="AN158" s="14">
        <v>0.31126750079767701</v>
      </c>
      <c r="AO158" s="14">
        <v>0.32586831052704002</v>
      </c>
      <c r="AP158" s="14"/>
      <c r="AQ158" s="14">
        <v>0.35102267744347998</v>
      </c>
      <c r="AR158" s="14">
        <v>0.31231713955707002</v>
      </c>
      <c r="AS158" s="14">
        <v>0.313087053844882</v>
      </c>
    </row>
    <row r="159" spans="2:45" x14ac:dyDescent="0.35">
      <c r="B159" t="s">
        <v>90</v>
      </c>
      <c r="C159" s="14">
        <v>0.27118657480560998</v>
      </c>
      <c r="D159" s="14">
        <v>0.23897914778558799</v>
      </c>
      <c r="E159" s="14">
        <v>0.304243085415209</v>
      </c>
      <c r="F159" s="14"/>
      <c r="G159" s="14">
        <v>0.23109901862214099</v>
      </c>
      <c r="H159" s="14">
        <v>0.24477147968668</v>
      </c>
      <c r="I159" s="14">
        <v>0.26973826290758102</v>
      </c>
      <c r="J159" s="14">
        <v>0.277924860603109</v>
      </c>
      <c r="K159" s="14">
        <v>0.33854111929477498</v>
      </c>
      <c r="L159" s="14"/>
      <c r="M159" s="14">
        <v>0.28776882743196103</v>
      </c>
      <c r="N159" s="14">
        <v>0.29013727435925002</v>
      </c>
      <c r="O159" s="14">
        <v>0.24628007815199501</v>
      </c>
      <c r="P159" s="14">
        <v>0.25042025572440701</v>
      </c>
      <c r="Q159" s="14"/>
      <c r="R159" s="14">
        <v>0.24887754484857499</v>
      </c>
      <c r="S159" s="14">
        <v>0.33700111490792201</v>
      </c>
      <c r="T159" s="14">
        <v>0.28679897130321302</v>
      </c>
      <c r="U159" s="14">
        <v>0.26790371306180499</v>
      </c>
      <c r="V159" s="14">
        <v>0.30963541053433002</v>
      </c>
      <c r="W159" s="14">
        <v>0.22390025758020701</v>
      </c>
      <c r="X159" s="14">
        <v>0.26098107053235098</v>
      </c>
      <c r="Y159" s="14">
        <v>0.22085400009967701</v>
      </c>
      <c r="Z159" s="14">
        <v>0.24561262521927599</v>
      </c>
      <c r="AA159" s="14"/>
      <c r="AB159" s="14">
        <v>0.28987903147535199</v>
      </c>
      <c r="AC159" s="14">
        <v>0.33537558705250298</v>
      </c>
      <c r="AD159" s="14">
        <v>0.23907331796638301</v>
      </c>
      <c r="AE159" s="14">
        <v>0.19612495791325099</v>
      </c>
      <c r="AF159" s="14">
        <v>0.25189255049952203</v>
      </c>
      <c r="AG159" s="14"/>
      <c r="AH159" s="14">
        <v>0.21888164307637201</v>
      </c>
      <c r="AI159" s="14">
        <v>0.30280909970852898</v>
      </c>
      <c r="AJ159" s="14"/>
      <c r="AK159" s="14">
        <v>0.201340055085269</v>
      </c>
      <c r="AL159" s="14">
        <v>0.31158961017062398</v>
      </c>
      <c r="AM159" s="14"/>
      <c r="AN159" s="14">
        <v>0.211013996006917</v>
      </c>
      <c r="AO159" s="14">
        <v>0.32173563150586998</v>
      </c>
      <c r="AP159" s="14"/>
      <c r="AQ159" s="14">
        <v>0.24530432016544801</v>
      </c>
      <c r="AR159" s="14">
        <v>0.29982586882762202</v>
      </c>
      <c r="AS159" s="14">
        <v>0.211299969744213</v>
      </c>
    </row>
    <row r="160" spans="2:45" x14ac:dyDescent="0.35">
      <c r="B160" t="s">
        <v>91</v>
      </c>
      <c r="C160" s="14">
        <v>5.1623567537886501E-2</v>
      </c>
      <c r="D160" s="14">
        <v>5.3847884903913297E-2</v>
      </c>
      <c r="E160" s="14">
        <v>4.8566587641505697E-2</v>
      </c>
      <c r="F160" s="14"/>
      <c r="G160" s="14">
        <v>3.2910031932761701E-2</v>
      </c>
      <c r="H160" s="14">
        <v>3.9618304805678697E-2</v>
      </c>
      <c r="I160" s="14">
        <v>5.6469085100057499E-2</v>
      </c>
      <c r="J160" s="14">
        <v>6.62399658892944E-2</v>
      </c>
      <c r="K160" s="14">
        <v>6.1811946726233802E-2</v>
      </c>
      <c r="L160" s="14"/>
      <c r="M160" s="14">
        <v>3.5235219223481599E-2</v>
      </c>
      <c r="N160" s="14">
        <v>4.6268593801754701E-2</v>
      </c>
      <c r="O160" s="14">
        <v>6.0134015733877E-2</v>
      </c>
      <c r="P160" s="14">
        <v>6.6337638968338497E-2</v>
      </c>
      <c r="Q160" s="14"/>
      <c r="R160" s="14">
        <v>2.79976455696231E-2</v>
      </c>
      <c r="S160" s="14">
        <v>5.3034410703781398E-2</v>
      </c>
      <c r="T160" s="14">
        <v>4.57013532157391E-2</v>
      </c>
      <c r="U160" s="14">
        <v>7.1701832843646202E-2</v>
      </c>
      <c r="V160" s="14">
        <v>6.4701971144614401E-2</v>
      </c>
      <c r="W160" s="14">
        <v>8.0103183932143801E-2</v>
      </c>
      <c r="X160" s="14">
        <v>3.7569090802385699E-2</v>
      </c>
      <c r="Y160" s="14">
        <v>1.8191811984418899E-2</v>
      </c>
      <c r="Z160" s="14">
        <v>5.91101474912408E-2</v>
      </c>
      <c r="AA160" s="14"/>
      <c r="AB160" s="14">
        <v>9.8879103593822001E-2</v>
      </c>
      <c r="AC160" s="14">
        <v>4.5061432392724997E-2</v>
      </c>
      <c r="AD160" s="14">
        <v>3.5366411229995703E-2</v>
      </c>
      <c r="AE160" s="14">
        <v>1.3727985578261701E-2</v>
      </c>
      <c r="AF160" s="14">
        <v>5.1629975444069297E-2</v>
      </c>
      <c r="AG160" s="14"/>
      <c r="AH160" s="14">
        <v>1.8603545977964701E-2</v>
      </c>
      <c r="AI160" s="14">
        <v>6.6672597212602602E-2</v>
      </c>
      <c r="AJ160" s="14"/>
      <c r="AK160" s="14">
        <v>3.0204664726492501E-2</v>
      </c>
      <c r="AL160" s="14">
        <v>6.1986734299303001E-2</v>
      </c>
      <c r="AM160" s="14"/>
      <c r="AN160" s="14">
        <v>3.2704248962893798E-2</v>
      </c>
      <c r="AO160" s="14">
        <v>6.7331319661176101E-2</v>
      </c>
      <c r="AP160" s="14"/>
      <c r="AQ160" s="14">
        <v>3.0588884928605699E-2</v>
      </c>
      <c r="AR160" s="14">
        <v>5.1207282879512102E-2</v>
      </c>
      <c r="AS160" s="14">
        <v>8.0131880219187407E-2</v>
      </c>
    </row>
    <row r="161" spans="2:45" x14ac:dyDescent="0.35">
      <c r="B161" t="s">
        <v>70</v>
      </c>
      <c r="C161" s="14">
        <v>2.3811703055077699E-2</v>
      </c>
      <c r="D161" s="14">
        <v>2.4027271244926301E-2</v>
      </c>
      <c r="E161" s="14">
        <v>2.3640912649226301E-2</v>
      </c>
      <c r="F161" s="14"/>
      <c r="G161" s="14">
        <v>1.0818751657252899E-2</v>
      </c>
      <c r="H161" s="14">
        <v>3.2416647951944003E-2</v>
      </c>
      <c r="I161" s="14">
        <v>3.0770615613599499E-2</v>
      </c>
      <c r="J161" s="14">
        <v>2.4666768433795502E-2</v>
      </c>
      <c r="K161" s="14">
        <v>1.7069449625387201E-2</v>
      </c>
      <c r="L161" s="14"/>
      <c r="M161" s="14">
        <v>1.61048599976037E-2</v>
      </c>
      <c r="N161" s="14">
        <v>2.60178802705439E-2</v>
      </c>
      <c r="O161" s="14">
        <v>1.26651200498063E-2</v>
      </c>
      <c r="P161" s="14">
        <v>4.0107816813856799E-2</v>
      </c>
      <c r="Q161" s="14"/>
      <c r="R161" s="14">
        <v>1.8863262241801002E-2</v>
      </c>
      <c r="S161" s="14">
        <v>2.2227512241446801E-2</v>
      </c>
      <c r="T161" s="14">
        <v>3.3183925968957202E-2</v>
      </c>
      <c r="U161" s="14">
        <v>2.8160545686489201E-2</v>
      </c>
      <c r="V161" s="14">
        <v>2.8003394652613499E-2</v>
      </c>
      <c r="W161" s="14">
        <v>3.0051803456538299E-2</v>
      </c>
      <c r="X161" s="14">
        <v>1.41915301297348E-2</v>
      </c>
      <c r="Y161" s="14">
        <v>3.7415801393893701E-2</v>
      </c>
      <c r="Z161" s="14">
        <v>1.53630736507418E-2</v>
      </c>
      <c r="AA161" s="14"/>
      <c r="AB161" s="14">
        <v>3.4635587386888197E-2</v>
      </c>
      <c r="AC161" s="14">
        <v>1.9471382763601299E-2</v>
      </c>
      <c r="AD161" s="14">
        <v>1.6229852165303E-2</v>
      </c>
      <c r="AE161" s="14">
        <v>1.6482807253178799E-2</v>
      </c>
      <c r="AF161" s="14">
        <v>0</v>
      </c>
      <c r="AG161" s="14"/>
      <c r="AH161" s="14">
        <v>1.75238102906978E-2</v>
      </c>
      <c r="AI161" s="14">
        <v>1.8582391223574399E-2</v>
      </c>
      <c r="AJ161" s="14"/>
      <c r="AK161" s="14">
        <v>1.7739115394789201E-2</v>
      </c>
      <c r="AL161" s="14">
        <v>1.90025031391798E-2</v>
      </c>
      <c r="AM161" s="14"/>
      <c r="AN161" s="14">
        <v>1.5748199032582601E-2</v>
      </c>
      <c r="AO161" s="14">
        <v>2.69305994558602E-2</v>
      </c>
      <c r="AP161" s="14"/>
      <c r="AQ161" s="14">
        <v>1.6332278964212899E-2</v>
      </c>
      <c r="AR161" s="14">
        <v>1.86770490839843E-2</v>
      </c>
      <c r="AS161" s="14">
        <v>3.9027337803065901E-2</v>
      </c>
    </row>
    <row r="162" spans="2:45" x14ac:dyDescent="0.35">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row>
    <row r="163" spans="2:45" x14ac:dyDescent="0.35">
      <c r="B163" s="6" t="s">
        <v>100</v>
      </c>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row>
    <row r="164" spans="2:45" x14ac:dyDescent="0.35">
      <c r="B164" s="24" t="s">
        <v>76</v>
      </c>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row>
    <row r="165" spans="2:45" x14ac:dyDescent="0.35">
      <c r="B165" t="s">
        <v>86</v>
      </c>
      <c r="C165" s="14">
        <v>0.33051875177433998</v>
      </c>
      <c r="D165" s="14">
        <v>0.33402808413836099</v>
      </c>
      <c r="E165" s="14">
        <v>0.32656938532577001</v>
      </c>
      <c r="F165" s="14"/>
      <c r="G165" s="14">
        <v>0.35982147813614701</v>
      </c>
      <c r="H165" s="14">
        <v>0.28087075704572201</v>
      </c>
      <c r="I165" s="14">
        <v>0.28864607055931102</v>
      </c>
      <c r="J165" s="14">
        <v>0.356623764036959</v>
      </c>
      <c r="K165" s="14">
        <v>0.38054946655321797</v>
      </c>
      <c r="L165" s="14"/>
      <c r="M165" s="14">
        <v>0.35370052329087098</v>
      </c>
      <c r="N165" s="14">
        <v>0.31109973234579202</v>
      </c>
      <c r="O165" s="14">
        <v>0.35201070791982397</v>
      </c>
      <c r="P165" s="14">
        <v>0.30529811615610403</v>
      </c>
      <c r="Q165" s="14"/>
      <c r="R165" s="14">
        <v>0.32906164210897398</v>
      </c>
      <c r="S165" s="14">
        <v>0.39015933949435599</v>
      </c>
      <c r="T165" s="14">
        <v>0.27712668309979299</v>
      </c>
      <c r="U165" s="14">
        <v>0.25139838356530603</v>
      </c>
      <c r="V165" s="14">
        <v>0.42570675940666403</v>
      </c>
      <c r="W165" s="14">
        <v>0.34665577121052898</v>
      </c>
      <c r="X165" s="14">
        <v>0.28089134725346199</v>
      </c>
      <c r="Y165" s="14">
        <v>0.27803634894017498</v>
      </c>
      <c r="Z165" s="14">
        <v>0.34711181156447701</v>
      </c>
      <c r="AA165" s="14"/>
      <c r="AB165" s="14">
        <v>0.29889699843491402</v>
      </c>
      <c r="AC165" s="14">
        <v>0.30611088701520101</v>
      </c>
      <c r="AD165" s="14">
        <v>0.35915533425771701</v>
      </c>
      <c r="AE165" s="14">
        <v>0.38109848201533297</v>
      </c>
      <c r="AF165" s="14">
        <v>0.32209628222748699</v>
      </c>
      <c r="AG165" s="14"/>
      <c r="AH165" s="14">
        <v>0.30372639379572502</v>
      </c>
      <c r="AI165" s="14">
        <v>0.35281047254598702</v>
      </c>
      <c r="AJ165" s="14"/>
      <c r="AK165" s="14">
        <v>0.34593163143876299</v>
      </c>
      <c r="AL165" s="14">
        <v>0.33350466687706098</v>
      </c>
      <c r="AM165" s="14"/>
      <c r="AN165" s="14">
        <v>0.36652394485464501</v>
      </c>
      <c r="AO165" s="14">
        <v>0.304050827191581</v>
      </c>
      <c r="AP165" s="14"/>
      <c r="AQ165" s="14">
        <v>0.424894800816003</v>
      </c>
      <c r="AR165" s="14">
        <v>0.315775007287323</v>
      </c>
      <c r="AS165" s="14">
        <v>0.24331291530290899</v>
      </c>
    </row>
    <row r="166" spans="2:45" x14ac:dyDescent="0.35">
      <c r="B166" t="s">
        <v>87</v>
      </c>
      <c r="C166" s="14">
        <v>0.347163084198372</v>
      </c>
      <c r="D166" s="14">
        <v>0.35249470327238702</v>
      </c>
      <c r="E166" s="14">
        <v>0.34246289008490099</v>
      </c>
      <c r="F166" s="14"/>
      <c r="G166" s="14">
        <v>0.316605330310198</v>
      </c>
      <c r="H166" s="14">
        <v>0.35923070203920499</v>
      </c>
      <c r="I166" s="14">
        <v>0.37181812475698101</v>
      </c>
      <c r="J166" s="14">
        <v>0.321978773352042</v>
      </c>
      <c r="K166" s="14">
        <v>0.36459209951674298</v>
      </c>
      <c r="L166" s="14"/>
      <c r="M166" s="14">
        <v>0.379234681927061</v>
      </c>
      <c r="N166" s="14">
        <v>0.34777382191603801</v>
      </c>
      <c r="O166" s="14">
        <v>0.33234792874536001</v>
      </c>
      <c r="P166" s="14">
        <v>0.32395270833268103</v>
      </c>
      <c r="Q166" s="14"/>
      <c r="R166" s="14">
        <v>0.32218239774179203</v>
      </c>
      <c r="S166" s="14">
        <v>0.315952182064757</v>
      </c>
      <c r="T166" s="14">
        <v>0.40838433404038899</v>
      </c>
      <c r="U166" s="14">
        <v>0.41022854577921403</v>
      </c>
      <c r="V166" s="14">
        <v>0.28171140727036298</v>
      </c>
      <c r="W166" s="14">
        <v>0.30270137344959103</v>
      </c>
      <c r="X166" s="14">
        <v>0.38213583651593802</v>
      </c>
      <c r="Y166" s="14">
        <v>0.38083272027055898</v>
      </c>
      <c r="Z166" s="14">
        <v>0.35552283527662498</v>
      </c>
      <c r="AA166" s="14"/>
      <c r="AB166" s="14">
        <v>0.34493701481056399</v>
      </c>
      <c r="AC166" s="14">
        <v>0.33069224289451599</v>
      </c>
      <c r="AD166" s="14">
        <v>0.35802853038993399</v>
      </c>
      <c r="AE166" s="14">
        <v>0.40095620106991098</v>
      </c>
      <c r="AF166" s="14">
        <v>0.357636222089944</v>
      </c>
      <c r="AG166" s="14"/>
      <c r="AH166" s="14">
        <v>0.38631251248082799</v>
      </c>
      <c r="AI166" s="14">
        <v>0.33617651685205702</v>
      </c>
      <c r="AJ166" s="14"/>
      <c r="AK166" s="14">
        <v>0.35885666178583198</v>
      </c>
      <c r="AL166" s="14">
        <v>0.34823700319420298</v>
      </c>
      <c r="AM166" s="14"/>
      <c r="AN166" s="14">
        <v>0.34210926661746999</v>
      </c>
      <c r="AO166" s="14">
        <v>0.35272477060819202</v>
      </c>
      <c r="AP166" s="14"/>
      <c r="AQ166" s="14">
        <v>0.31315073092899498</v>
      </c>
      <c r="AR166" s="14">
        <v>0.377048637132753</v>
      </c>
      <c r="AS166" s="14">
        <v>0.31258115932163399</v>
      </c>
    </row>
    <row r="167" spans="2:45" x14ac:dyDescent="0.35">
      <c r="B167" t="s">
        <v>88</v>
      </c>
      <c r="C167" s="14">
        <v>0.19206815838164501</v>
      </c>
      <c r="D167" s="14">
        <v>0.181137665430845</v>
      </c>
      <c r="E167" s="14">
        <v>0.203483783869991</v>
      </c>
      <c r="F167" s="14"/>
      <c r="G167" s="14">
        <v>0.20082799299789</v>
      </c>
      <c r="H167" s="14">
        <v>0.22023022561109101</v>
      </c>
      <c r="I167" s="14">
        <v>0.18938966430183901</v>
      </c>
      <c r="J167" s="14">
        <v>0.201546998008342</v>
      </c>
      <c r="K167" s="14">
        <v>0.140046805258188</v>
      </c>
      <c r="L167" s="14"/>
      <c r="M167" s="14">
        <v>0.17526175285595799</v>
      </c>
      <c r="N167" s="14">
        <v>0.20314824068780901</v>
      </c>
      <c r="O167" s="14">
        <v>0.202032221444407</v>
      </c>
      <c r="P167" s="14">
        <v>0.193718054913012</v>
      </c>
      <c r="Q167" s="14"/>
      <c r="R167" s="14">
        <v>0.205788196507558</v>
      </c>
      <c r="S167" s="14">
        <v>0.177416925494044</v>
      </c>
      <c r="T167" s="14">
        <v>0.190945652851614</v>
      </c>
      <c r="U167" s="14">
        <v>0.197859059014168</v>
      </c>
      <c r="V167" s="14">
        <v>0.154855069211258</v>
      </c>
      <c r="W167" s="14">
        <v>0.187101669448175</v>
      </c>
      <c r="X167" s="14">
        <v>0.240926438305721</v>
      </c>
      <c r="Y167" s="14">
        <v>0.23425859958214301</v>
      </c>
      <c r="Z167" s="14">
        <v>0.16493537975862599</v>
      </c>
      <c r="AA167" s="14"/>
      <c r="AB167" s="14">
        <v>0.18283386922257699</v>
      </c>
      <c r="AC167" s="14">
        <v>0.207219239031914</v>
      </c>
      <c r="AD167" s="14">
        <v>0.19459334446738899</v>
      </c>
      <c r="AE167" s="14">
        <v>0.16491801353346999</v>
      </c>
      <c r="AF167" s="14">
        <v>0.23278313239147999</v>
      </c>
      <c r="AG167" s="14"/>
      <c r="AH167" s="14">
        <v>0.19373844345361399</v>
      </c>
      <c r="AI167" s="14">
        <v>0.189780161237353</v>
      </c>
      <c r="AJ167" s="14"/>
      <c r="AK167" s="14">
        <v>0.17966497756942901</v>
      </c>
      <c r="AL167" s="14">
        <v>0.19469061342663699</v>
      </c>
      <c r="AM167" s="14"/>
      <c r="AN167" s="14">
        <v>0.18563711055509399</v>
      </c>
      <c r="AO167" s="14">
        <v>0.19492473156689299</v>
      </c>
      <c r="AP167" s="14"/>
      <c r="AQ167" s="14">
        <v>0.17765813501578601</v>
      </c>
      <c r="AR167" s="14">
        <v>0.183686524869595</v>
      </c>
      <c r="AS167" s="14">
        <v>0.243966031125355</v>
      </c>
    </row>
    <row r="168" spans="2:45" x14ac:dyDescent="0.35">
      <c r="B168" t="s">
        <v>89</v>
      </c>
      <c r="C168" s="14">
        <v>6.03740428195918E-2</v>
      </c>
      <c r="D168" s="14">
        <v>6.6346752892081806E-2</v>
      </c>
      <c r="E168" s="14">
        <v>5.4461779447718302E-2</v>
      </c>
      <c r="F168" s="14"/>
      <c r="G168" s="14">
        <v>5.7856120013400701E-2</v>
      </c>
      <c r="H168" s="14">
        <v>5.6333232369858703E-2</v>
      </c>
      <c r="I168" s="14">
        <v>6.5271231706083302E-2</v>
      </c>
      <c r="J168" s="14">
        <v>6.5402384531097396E-2</v>
      </c>
      <c r="K168" s="14">
        <v>5.5764549132614201E-2</v>
      </c>
      <c r="L168" s="14"/>
      <c r="M168" s="14">
        <v>5.1351048822002997E-2</v>
      </c>
      <c r="N168" s="14">
        <v>7.3051490331166299E-2</v>
      </c>
      <c r="O168" s="14">
        <v>5.0838039011103897E-2</v>
      </c>
      <c r="P168" s="14">
        <v>6.6511353994628306E-2</v>
      </c>
      <c r="Q168" s="14"/>
      <c r="R168" s="14">
        <v>7.3684905178629495E-2</v>
      </c>
      <c r="S168" s="14">
        <v>7.0493544211273101E-2</v>
      </c>
      <c r="T168" s="14">
        <v>3.9264652350582803E-2</v>
      </c>
      <c r="U168" s="14">
        <v>8.1435864056541699E-2</v>
      </c>
      <c r="V168" s="14">
        <v>6.8103858106680001E-2</v>
      </c>
      <c r="W168" s="14">
        <v>5.2585506728873403E-2</v>
      </c>
      <c r="X168" s="14">
        <v>4.0773787194569297E-2</v>
      </c>
      <c r="Y168" s="14">
        <v>3.11162644522264E-2</v>
      </c>
      <c r="Z168" s="14">
        <v>5.6960093471581999E-2</v>
      </c>
      <c r="AA168" s="14"/>
      <c r="AB168" s="14">
        <v>6.5501186700476804E-2</v>
      </c>
      <c r="AC168" s="14">
        <v>8.1281651617841497E-2</v>
      </c>
      <c r="AD168" s="14">
        <v>4.3285955014310998E-2</v>
      </c>
      <c r="AE168" s="14">
        <v>2.92006299668514E-2</v>
      </c>
      <c r="AF168" s="14">
        <v>5.1724829634511603E-2</v>
      </c>
      <c r="AG168" s="14"/>
      <c r="AH168" s="14">
        <v>5.9555589311813997E-2</v>
      </c>
      <c r="AI168" s="14">
        <v>5.3215379594341403E-2</v>
      </c>
      <c r="AJ168" s="14"/>
      <c r="AK168" s="14">
        <v>5.9508204332737499E-2</v>
      </c>
      <c r="AL168" s="14">
        <v>5.5286626482923401E-2</v>
      </c>
      <c r="AM168" s="14"/>
      <c r="AN168" s="14">
        <v>6.0963631982412197E-2</v>
      </c>
      <c r="AO168" s="14">
        <v>5.9533422764973601E-2</v>
      </c>
      <c r="AP168" s="14"/>
      <c r="AQ168" s="14">
        <v>5.0189333469838698E-2</v>
      </c>
      <c r="AR168" s="14">
        <v>6.4025325029982497E-2</v>
      </c>
      <c r="AS168" s="14">
        <v>6.5616682855325001E-2</v>
      </c>
    </row>
    <row r="169" spans="2:45" x14ac:dyDescent="0.35">
      <c r="B169" t="s">
        <v>90</v>
      </c>
      <c r="C169" s="14">
        <v>3.2354003087205797E-2</v>
      </c>
      <c r="D169" s="14">
        <v>3.7182086993455897E-2</v>
      </c>
      <c r="E169" s="14">
        <v>2.7542391000423098E-2</v>
      </c>
      <c r="F169" s="14"/>
      <c r="G169" s="14">
        <v>3.0682702454731401E-2</v>
      </c>
      <c r="H169" s="14">
        <v>3.1458664853238602E-2</v>
      </c>
      <c r="I169" s="14">
        <v>3.13811408560861E-2</v>
      </c>
      <c r="J169" s="14">
        <v>3.1253952757215701E-2</v>
      </c>
      <c r="K169" s="14">
        <v>3.7723042085020801E-2</v>
      </c>
      <c r="L169" s="14"/>
      <c r="M169" s="14">
        <v>1.81334373252693E-2</v>
      </c>
      <c r="N169" s="14">
        <v>2.66994592862447E-2</v>
      </c>
      <c r="O169" s="14">
        <v>3.03129499195222E-2</v>
      </c>
      <c r="P169" s="14">
        <v>5.4203012019057799E-2</v>
      </c>
      <c r="Q169" s="14"/>
      <c r="R169" s="14">
        <v>4.2032992006955601E-2</v>
      </c>
      <c r="S169" s="14">
        <v>2.0416556084278899E-2</v>
      </c>
      <c r="T169" s="14">
        <v>2.7824275350312701E-2</v>
      </c>
      <c r="U169" s="14">
        <v>8.62396062707378E-3</v>
      </c>
      <c r="V169" s="14">
        <v>4.2616240586091703E-2</v>
      </c>
      <c r="W169" s="14">
        <v>3.11626546662747E-2</v>
      </c>
      <c r="X169" s="14">
        <v>4.0909531097574003E-2</v>
      </c>
      <c r="Y169" s="14">
        <v>3.2147498349959301E-2</v>
      </c>
      <c r="Z169" s="14">
        <v>4.6062974106406598E-2</v>
      </c>
      <c r="AA169" s="14"/>
      <c r="AB169" s="14">
        <v>4.5369417517166298E-2</v>
      </c>
      <c r="AC169" s="14">
        <v>3.9117839175948098E-2</v>
      </c>
      <c r="AD169" s="14">
        <v>1.9651008797328201E-2</v>
      </c>
      <c r="AE169" s="14">
        <v>9.7923936511777297E-3</v>
      </c>
      <c r="AF169" s="14">
        <v>3.5759533656576699E-2</v>
      </c>
      <c r="AG169" s="14"/>
      <c r="AH169" s="14">
        <v>2.5276244170958299E-2</v>
      </c>
      <c r="AI169" s="14">
        <v>3.4368957566487897E-2</v>
      </c>
      <c r="AJ169" s="14"/>
      <c r="AK169" s="14">
        <v>2.5867720262890501E-2</v>
      </c>
      <c r="AL169" s="14">
        <v>3.4065773719913699E-2</v>
      </c>
      <c r="AM169" s="14"/>
      <c r="AN169" s="14">
        <v>2.1119863026042698E-2</v>
      </c>
      <c r="AO169" s="14">
        <v>4.2198575106421797E-2</v>
      </c>
      <c r="AP169" s="14"/>
      <c r="AQ169" s="14">
        <v>2.3102828436274699E-2</v>
      </c>
      <c r="AR169" s="14">
        <v>3.2649189509110402E-2</v>
      </c>
      <c r="AS169" s="14">
        <v>4.1089207181629402E-2</v>
      </c>
    </row>
    <row r="170" spans="2:45" x14ac:dyDescent="0.35">
      <c r="B170" t="s">
        <v>91</v>
      </c>
      <c r="C170" s="14">
        <v>1.62796768980497E-2</v>
      </c>
      <c r="D170" s="14">
        <v>1.41253026623315E-2</v>
      </c>
      <c r="E170" s="14">
        <v>1.7574632895804201E-2</v>
      </c>
      <c r="F170" s="14"/>
      <c r="G170" s="14">
        <v>1.24057025740297E-2</v>
      </c>
      <c r="H170" s="14">
        <v>1.7044666143026601E-2</v>
      </c>
      <c r="I170" s="14">
        <v>2.8351251418088998E-2</v>
      </c>
      <c r="J170" s="14">
        <v>1.10399398739091E-2</v>
      </c>
      <c r="K170" s="14">
        <v>1.09815586372546E-2</v>
      </c>
      <c r="L170" s="14"/>
      <c r="M170" s="14">
        <v>7.0373491231710602E-3</v>
      </c>
      <c r="N170" s="14">
        <v>2.1359248879433801E-2</v>
      </c>
      <c r="O170" s="14">
        <v>1.2562046441589999E-2</v>
      </c>
      <c r="P170" s="14">
        <v>2.24912934509271E-2</v>
      </c>
      <c r="Q170" s="14"/>
      <c r="R170" s="14">
        <v>7.7724388747337503E-3</v>
      </c>
      <c r="S170" s="14">
        <v>4.2238675073426896E-3</v>
      </c>
      <c r="T170" s="14">
        <v>1.40686673394318E-2</v>
      </c>
      <c r="U170" s="14">
        <v>2.2177607263845E-2</v>
      </c>
      <c r="V170" s="14">
        <v>1.7225935742558901E-2</v>
      </c>
      <c r="W170" s="14">
        <v>4.3652025547642297E-2</v>
      </c>
      <c r="X170" s="14">
        <v>8.00206593312262E-3</v>
      </c>
      <c r="Y170" s="14">
        <v>1.8543722247137798E-2</v>
      </c>
      <c r="Z170" s="14">
        <v>2.19506723478162E-2</v>
      </c>
      <c r="AA170" s="14"/>
      <c r="AB170" s="14">
        <v>2.38882230268537E-2</v>
      </c>
      <c r="AC170" s="14">
        <v>1.73802362240221E-2</v>
      </c>
      <c r="AD170" s="14">
        <v>9.5976005632252299E-3</v>
      </c>
      <c r="AE170" s="14">
        <v>3.1873969790349199E-3</v>
      </c>
      <c r="AF170" s="14">
        <v>0</v>
      </c>
      <c r="AG170" s="14"/>
      <c r="AH170" s="14">
        <v>1.7240199546702601E-2</v>
      </c>
      <c r="AI170" s="14">
        <v>1.39461062409153E-2</v>
      </c>
      <c r="AJ170" s="14"/>
      <c r="AK170" s="14">
        <v>1.29138424767965E-2</v>
      </c>
      <c r="AL170" s="14">
        <v>1.6482567773632401E-2</v>
      </c>
      <c r="AM170" s="14"/>
      <c r="AN170" s="14">
        <v>9.7529333036016509E-3</v>
      </c>
      <c r="AO170" s="14">
        <v>2.1137112244743302E-2</v>
      </c>
      <c r="AP170" s="14"/>
      <c r="AQ170" s="14">
        <v>3.2507251530377898E-3</v>
      </c>
      <c r="AR170" s="14">
        <v>1.0362124701714199E-2</v>
      </c>
      <c r="AS170" s="14">
        <v>4.2776675499330299E-2</v>
      </c>
    </row>
    <row r="171" spans="2:45" x14ac:dyDescent="0.35">
      <c r="B171" t="s">
        <v>70</v>
      </c>
      <c r="C171" s="14">
        <v>2.1242282840795199E-2</v>
      </c>
      <c r="D171" s="14">
        <v>1.46854046105369E-2</v>
      </c>
      <c r="E171" s="14">
        <v>2.7905137375391902E-2</v>
      </c>
      <c r="F171" s="14"/>
      <c r="G171" s="14">
        <v>2.1800673513603201E-2</v>
      </c>
      <c r="H171" s="14">
        <v>3.4831751937859201E-2</v>
      </c>
      <c r="I171" s="14">
        <v>2.5142516401611099E-2</v>
      </c>
      <c r="J171" s="14">
        <v>1.21541874404351E-2</v>
      </c>
      <c r="K171" s="14">
        <v>1.0342478816961201E-2</v>
      </c>
      <c r="L171" s="14"/>
      <c r="M171" s="14">
        <v>1.5281206655667E-2</v>
      </c>
      <c r="N171" s="14">
        <v>1.6868006553517102E-2</v>
      </c>
      <c r="O171" s="14">
        <v>1.9896106518192201E-2</v>
      </c>
      <c r="P171" s="14">
        <v>3.3825461133590702E-2</v>
      </c>
      <c r="Q171" s="14"/>
      <c r="R171" s="14">
        <v>1.9477427581356899E-2</v>
      </c>
      <c r="S171" s="14">
        <v>2.1337585143947999E-2</v>
      </c>
      <c r="T171" s="14">
        <v>4.2385734967875899E-2</v>
      </c>
      <c r="U171" s="14">
        <v>2.82765796938514E-2</v>
      </c>
      <c r="V171" s="14">
        <v>9.7807296763848892E-3</v>
      </c>
      <c r="W171" s="14">
        <v>3.6140998948914399E-2</v>
      </c>
      <c r="X171" s="14">
        <v>6.3609936996133496E-3</v>
      </c>
      <c r="Y171" s="14">
        <v>2.50648461578E-2</v>
      </c>
      <c r="Z171" s="14">
        <v>7.4562334744674901E-3</v>
      </c>
      <c r="AA171" s="14"/>
      <c r="AB171" s="14">
        <v>3.8573290287447201E-2</v>
      </c>
      <c r="AC171" s="14">
        <v>1.81979040405576E-2</v>
      </c>
      <c r="AD171" s="14">
        <v>1.5688226510095198E-2</v>
      </c>
      <c r="AE171" s="14">
        <v>1.08468827842222E-2</v>
      </c>
      <c r="AF171" s="14">
        <v>0</v>
      </c>
      <c r="AG171" s="14"/>
      <c r="AH171" s="14">
        <v>1.41506172403575E-2</v>
      </c>
      <c r="AI171" s="14">
        <v>1.9702405962857699E-2</v>
      </c>
      <c r="AJ171" s="14"/>
      <c r="AK171" s="14">
        <v>1.7256962133551299E-2</v>
      </c>
      <c r="AL171" s="14">
        <v>1.7732748525629401E-2</v>
      </c>
      <c r="AM171" s="14"/>
      <c r="AN171" s="14">
        <v>1.3893249660734699E-2</v>
      </c>
      <c r="AO171" s="14">
        <v>2.5430560517195E-2</v>
      </c>
      <c r="AP171" s="14"/>
      <c r="AQ171" s="14">
        <v>7.7534461800647901E-3</v>
      </c>
      <c r="AR171" s="14">
        <v>1.6453191469521799E-2</v>
      </c>
      <c r="AS171" s="14">
        <v>5.0657328713816403E-2</v>
      </c>
    </row>
    <row r="172" spans="2:45" x14ac:dyDescent="0.35">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row>
    <row r="173" spans="2:45" x14ac:dyDescent="0.35">
      <c r="B173" s="6" t="s">
        <v>121</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row>
    <row r="174" spans="2:45" x14ac:dyDescent="0.35">
      <c r="B174" s="24" t="s">
        <v>76</v>
      </c>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row>
    <row r="175" spans="2:45" x14ac:dyDescent="0.35">
      <c r="B175" t="s">
        <v>101</v>
      </c>
      <c r="C175" s="14">
        <v>0.60936991264652496</v>
      </c>
      <c r="D175" s="14">
        <v>0.57184443847961997</v>
      </c>
      <c r="E175" s="14">
        <v>0.64649333940695697</v>
      </c>
      <c r="F175" s="14"/>
      <c r="G175" s="14">
        <v>0.58512459242446802</v>
      </c>
      <c r="H175" s="14">
        <v>0.58884119872916096</v>
      </c>
      <c r="I175" s="14">
        <v>0.60557677639256202</v>
      </c>
      <c r="J175" s="14">
        <v>0.59670399436623101</v>
      </c>
      <c r="K175" s="14">
        <v>0.67983781447323999</v>
      </c>
      <c r="L175" s="14"/>
      <c r="M175" s="14">
        <v>0.63950766848252805</v>
      </c>
      <c r="N175" s="14">
        <v>0.63607107766035698</v>
      </c>
      <c r="O175" s="14">
        <v>0.59159182541390098</v>
      </c>
      <c r="P175" s="14">
        <v>0.56490312482684102</v>
      </c>
      <c r="Q175" s="14"/>
      <c r="R175" s="14">
        <v>0.53067446564388399</v>
      </c>
      <c r="S175" s="14">
        <v>0.66354345732122999</v>
      </c>
      <c r="T175" s="14">
        <v>0.60035841569895898</v>
      </c>
      <c r="U175" s="14">
        <v>0.61057088298375695</v>
      </c>
      <c r="V175" s="14">
        <v>0.65771631138970499</v>
      </c>
      <c r="W175" s="14">
        <v>0.55705365029919396</v>
      </c>
      <c r="X175" s="14">
        <v>0.63497144133233097</v>
      </c>
      <c r="Y175" s="14">
        <v>0.61138613735577296</v>
      </c>
      <c r="Z175" s="14">
        <v>0.63188311349182202</v>
      </c>
      <c r="AA175" s="14"/>
      <c r="AB175" s="14">
        <v>0.55899850850793398</v>
      </c>
      <c r="AC175" s="14">
        <v>0.63676409414045698</v>
      </c>
      <c r="AD175" s="14">
        <v>0.62498794299068805</v>
      </c>
      <c r="AE175" s="14">
        <v>0.63045003629108698</v>
      </c>
      <c r="AF175" s="14">
        <v>0.72498287431194297</v>
      </c>
      <c r="AG175" s="14"/>
      <c r="AH175" s="14">
        <v>0.57603155554541297</v>
      </c>
      <c r="AI175" s="14">
        <v>0.631102106359964</v>
      </c>
      <c r="AJ175" s="14"/>
      <c r="AK175" s="14">
        <v>0.60519815276064004</v>
      </c>
      <c r="AL175" s="14">
        <v>0.62868470334110105</v>
      </c>
      <c r="AM175" s="14"/>
      <c r="AN175" s="14">
        <v>0.62249555551857005</v>
      </c>
      <c r="AO175" s="14">
        <v>0.60655811864270903</v>
      </c>
      <c r="AP175" s="14"/>
      <c r="AQ175" s="14">
        <v>0.66061786005015999</v>
      </c>
      <c r="AR175" s="14">
        <v>0.62012419126503704</v>
      </c>
      <c r="AS175" s="14">
        <v>0.50565591690878398</v>
      </c>
    </row>
    <row r="176" spans="2:45" x14ac:dyDescent="0.35">
      <c r="B176" t="s">
        <v>102</v>
      </c>
      <c r="C176" s="14">
        <v>0.59991966263971797</v>
      </c>
      <c r="D176" s="14">
        <v>0.59308851613941005</v>
      </c>
      <c r="E176" s="14">
        <v>0.60708637075614202</v>
      </c>
      <c r="F176" s="14"/>
      <c r="G176" s="14">
        <v>0.48575160080649399</v>
      </c>
      <c r="H176" s="14">
        <v>0.41601885109118297</v>
      </c>
      <c r="I176" s="14">
        <v>0.69153542523601796</v>
      </c>
      <c r="J176" s="14">
        <v>0.69926750768013701</v>
      </c>
      <c r="K176" s="14">
        <v>0.70957409853189002</v>
      </c>
      <c r="L176" s="14"/>
      <c r="M176" s="14">
        <v>0.61671110493675896</v>
      </c>
      <c r="N176" s="14">
        <v>0.60503488229155</v>
      </c>
      <c r="O176" s="14">
        <v>0.60467758347037903</v>
      </c>
      <c r="P176" s="14">
        <v>0.57066317912356801</v>
      </c>
      <c r="Q176" s="14"/>
      <c r="R176" s="14">
        <v>0.57637429582187905</v>
      </c>
      <c r="S176" s="14">
        <v>0.60314142394705705</v>
      </c>
      <c r="T176" s="14">
        <v>0.63805303645154099</v>
      </c>
      <c r="U176" s="14">
        <v>0.61974291511532098</v>
      </c>
      <c r="V176" s="14">
        <v>0.67587660701237995</v>
      </c>
      <c r="W176" s="14">
        <v>0.50919016320890298</v>
      </c>
      <c r="X176" s="14">
        <v>0.61135656848740905</v>
      </c>
      <c r="Y176" s="14">
        <v>0.54165735086228906</v>
      </c>
      <c r="Z176" s="14">
        <v>0.60996477861697196</v>
      </c>
      <c r="AA176" s="14"/>
      <c r="AB176" s="14">
        <v>0.58401997424910201</v>
      </c>
      <c r="AC176" s="14">
        <v>0.62910713057618795</v>
      </c>
      <c r="AD176" s="14">
        <v>0.55486373266990896</v>
      </c>
      <c r="AE176" s="14">
        <v>0.609438310117561</v>
      </c>
      <c r="AF176" s="14">
        <v>0.72952744998125996</v>
      </c>
      <c r="AG176" s="14"/>
      <c r="AH176" s="14">
        <v>0.52266612393185596</v>
      </c>
      <c r="AI176" s="14">
        <v>0.64492789020896801</v>
      </c>
      <c r="AJ176" s="14"/>
      <c r="AK176" s="14">
        <v>0.53746476047629299</v>
      </c>
      <c r="AL176" s="14">
        <v>0.643062241852002</v>
      </c>
      <c r="AM176" s="14"/>
      <c r="AN176" s="14">
        <v>0.57302966366911201</v>
      </c>
      <c r="AO176" s="14">
        <v>0.62650270204917302</v>
      </c>
      <c r="AP176" s="14"/>
      <c r="AQ176" s="14">
        <v>0.586870150063316</v>
      </c>
      <c r="AR176" s="14">
        <v>0.61927028670353801</v>
      </c>
      <c r="AS176" s="14">
        <v>0.56451937408772102</v>
      </c>
    </row>
    <row r="177" spans="2:45" x14ac:dyDescent="0.35">
      <c r="B177" t="s">
        <v>103</v>
      </c>
      <c r="C177" s="14">
        <v>0.569457431254344</v>
      </c>
      <c r="D177" s="14">
        <v>0.54283516300183998</v>
      </c>
      <c r="E177" s="14">
        <v>0.59654890442181296</v>
      </c>
      <c r="F177" s="14"/>
      <c r="G177" s="14">
        <v>0.62589272370342097</v>
      </c>
      <c r="H177" s="14">
        <v>0.57299165056757795</v>
      </c>
      <c r="I177" s="14">
        <v>0.51609620079681096</v>
      </c>
      <c r="J177" s="14">
        <v>0.55146302381013801</v>
      </c>
      <c r="K177" s="14">
        <v>0.59433863738663995</v>
      </c>
      <c r="L177" s="14"/>
      <c r="M177" s="14">
        <v>0.62701308936115197</v>
      </c>
      <c r="N177" s="14">
        <v>0.57195262218245901</v>
      </c>
      <c r="O177" s="14">
        <v>0.53287561598176802</v>
      </c>
      <c r="P177" s="14">
        <v>0.53426816324883297</v>
      </c>
      <c r="Q177" s="14"/>
      <c r="R177" s="14">
        <v>0.56579635729053401</v>
      </c>
      <c r="S177" s="14">
        <v>0.572765990009796</v>
      </c>
      <c r="T177" s="14">
        <v>0.542938793003788</v>
      </c>
      <c r="U177" s="14">
        <v>0.59731767599149799</v>
      </c>
      <c r="V177" s="14">
        <v>0.54549899596408402</v>
      </c>
      <c r="W177" s="14">
        <v>0.55225780433570604</v>
      </c>
      <c r="X177" s="14">
        <v>0.59916296573542704</v>
      </c>
      <c r="Y177" s="14">
        <v>0.637828123960404</v>
      </c>
      <c r="Z177" s="14">
        <v>0.54730551258625104</v>
      </c>
      <c r="AA177" s="14"/>
      <c r="AB177" s="14">
        <v>0.458466623272971</v>
      </c>
      <c r="AC177" s="14">
        <v>0.58718072428969104</v>
      </c>
      <c r="AD177" s="14">
        <v>0.60511453031239504</v>
      </c>
      <c r="AE177" s="14">
        <v>0.64878336805007597</v>
      </c>
      <c r="AF177" s="14">
        <v>0.63525026954984098</v>
      </c>
      <c r="AG177" s="14"/>
      <c r="AH177" s="14">
        <v>0.592465579320401</v>
      </c>
      <c r="AI177" s="14">
        <v>0.56616416675710901</v>
      </c>
      <c r="AJ177" s="14"/>
      <c r="AK177" s="14">
        <v>0.60360052176030199</v>
      </c>
      <c r="AL177" s="14">
        <v>0.57151491835270896</v>
      </c>
      <c r="AM177" s="14"/>
      <c r="AN177" s="14">
        <v>0.57884492124567899</v>
      </c>
      <c r="AO177" s="14">
        <v>0.56537795118198997</v>
      </c>
      <c r="AP177" s="14"/>
      <c r="AQ177" s="14">
        <v>0.64325159216394501</v>
      </c>
      <c r="AR177" s="14">
        <v>0.55926432894384004</v>
      </c>
      <c r="AS177" s="14">
        <v>0.53127382026649606</v>
      </c>
    </row>
    <row r="178" spans="2:45" x14ac:dyDescent="0.35">
      <c r="B178" t="s">
        <v>104</v>
      </c>
      <c r="C178" s="14">
        <v>0.55442700374655496</v>
      </c>
      <c r="D178" s="14">
        <v>0.51473158060777702</v>
      </c>
      <c r="E178" s="14">
        <v>0.59363342291821597</v>
      </c>
      <c r="F178" s="14"/>
      <c r="G178" s="14">
        <v>0.54986491235874702</v>
      </c>
      <c r="H178" s="14">
        <v>0.50994978549615</v>
      </c>
      <c r="I178" s="14">
        <v>0.57299784323547798</v>
      </c>
      <c r="J178" s="14">
        <v>0.56760168441001502</v>
      </c>
      <c r="K178" s="14">
        <v>0.57487623225847695</v>
      </c>
      <c r="L178" s="14"/>
      <c r="M178" s="14">
        <v>0.61548939884202003</v>
      </c>
      <c r="N178" s="14">
        <v>0.55558994462421196</v>
      </c>
      <c r="O178" s="14">
        <v>0.51615434148191697</v>
      </c>
      <c r="P178" s="14">
        <v>0.52224980603946602</v>
      </c>
      <c r="Q178" s="14"/>
      <c r="R178" s="14">
        <v>0.53852363178092599</v>
      </c>
      <c r="S178" s="14">
        <v>0.57801992378773703</v>
      </c>
      <c r="T178" s="14">
        <v>0.57012692399144504</v>
      </c>
      <c r="U178" s="14">
        <v>0.56897768357066603</v>
      </c>
      <c r="V178" s="14">
        <v>0.55140635379503899</v>
      </c>
      <c r="W178" s="14">
        <v>0.50011584402208598</v>
      </c>
      <c r="X178" s="14">
        <v>0.57007194568772501</v>
      </c>
      <c r="Y178" s="14">
        <v>0.61609513365012503</v>
      </c>
      <c r="Z178" s="14">
        <v>0.52876302803497799</v>
      </c>
      <c r="AA178" s="14"/>
      <c r="AB178" s="14">
        <v>0.44447830820781098</v>
      </c>
      <c r="AC178" s="14">
        <v>0.58723450520494602</v>
      </c>
      <c r="AD178" s="14">
        <v>0.59114085596508303</v>
      </c>
      <c r="AE178" s="14">
        <v>0.62659290509813603</v>
      </c>
      <c r="AF178" s="14">
        <v>0.60094705588879105</v>
      </c>
      <c r="AG178" s="14"/>
      <c r="AH178" s="14">
        <v>0.56760678734151504</v>
      </c>
      <c r="AI178" s="14">
        <v>0.55982281539115297</v>
      </c>
      <c r="AJ178" s="14"/>
      <c r="AK178" s="14">
        <v>0.52977115068420699</v>
      </c>
      <c r="AL178" s="14">
        <v>0.58257547018649403</v>
      </c>
      <c r="AM178" s="14"/>
      <c r="AN178" s="14">
        <v>0.56245719300128905</v>
      </c>
      <c r="AO178" s="14">
        <v>0.55402535346807902</v>
      </c>
      <c r="AP178" s="14"/>
      <c r="AQ178" s="14">
        <v>0.60619405351520395</v>
      </c>
      <c r="AR178" s="14">
        <v>0.56145158739681</v>
      </c>
      <c r="AS178" s="14">
        <v>0.48103244203176099</v>
      </c>
    </row>
    <row r="179" spans="2:45" x14ac:dyDescent="0.35">
      <c r="B179" t="s">
        <v>105</v>
      </c>
      <c r="C179" s="14">
        <v>0.53624277525427599</v>
      </c>
      <c r="D179" s="14">
        <v>0.50145191173509696</v>
      </c>
      <c r="E179" s="14">
        <v>0.571517358905691</v>
      </c>
      <c r="F179" s="14"/>
      <c r="G179" s="14">
        <v>0.57343726863691002</v>
      </c>
      <c r="H179" s="14">
        <v>0.56360923910592398</v>
      </c>
      <c r="I179" s="14">
        <v>0.56263109446507298</v>
      </c>
      <c r="J179" s="14">
        <v>0.49359429646131903</v>
      </c>
      <c r="K179" s="14">
        <v>0.48424679677175703</v>
      </c>
      <c r="L179" s="14"/>
      <c r="M179" s="14">
        <v>0.59872902909243397</v>
      </c>
      <c r="N179" s="14">
        <v>0.52508277978890805</v>
      </c>
      <c r="O179" s="14">
        <v>0.52671325601000396</v>
      </c>
      <c r="P179" s="14">
        <v>0.487260604041798</v>
      </c>
      <c r="Q179" s="14"/>
      <c r="R179" s="14">
        <v>0.55598660013308598</v>
      </c>
      <c r="S179" s="14">
        <v>0.55523317791056004</v>
      </c>
      <c r="T179" s="14">
        <v>0.54780324367786803</v>
      </c>
      <c r="U179" s="14">
        <v>0.46610261970710498</v>
      </c>
      <c r="V179" s="14">
        <v>0.59827212783153205</v>
      </c>
      <c r="W179" s="14">
        <v>0.52793210211502695</v>
      </c>
      <c r="X179" s="14">
        <v>0.50857183087207702</v>
      </c>
      <c r="Y179" s="14">
        <v>0.56868345424145905</v>
      </c>
      <c r="Z179" s="14">
        <v>0.51138752566081602</v>
      </c>
      <c r="AA179" s="14"/>
      <c r="AB179" s="14">
        <v>0.41547349552083501</v>
      </c>
      <c r="AC179" s="14">
        <v>0.54916308453854901</v>
      </c>
      <c r="AD179" s="14">
        <v>0.60096765974731403</v>
      </c>
      <c r="AE179" s="14">
        <v>0.58980037373659799</v>
      </c>
      <c r="AF179" s="14">
        <v>0.76682765352246396</v>
      </c>
      <c r="AG179" s="14"/>
      <c r="AH179" s="14">
        <v>0.571257037137474</v>
      </c>
      <c r="AI179" s="14">
        <v>0.53009686297363401</v>
      </c>
      <c r="AJ179" s="14"/>
      <c r="AK179" s="14">
        <v>0.57970560814111505</v>
      </c>
      <c r="AL179" s="14">
        <v>0.52652405565777205</v>
      </c>
      <c r="AM179" s="14"/>
      <c r="AN179" s="14">
        <v>0.55988238726851902</v>
      </c>
      <c r="AO179" s="14">
        <v>0.51817297401199702</v>
      </c>
      <c r="AP179" s="14"/>
      <c r="AQ179" s="14">
        <v>0.615481978109224</v>
      </c>
      <c r="AR179" s="14">
        <v>0.52826946923770501</v>
      </c>
      <c r="AS179" s="14">
        <v>0.474534786147771</v>
      </c>
    </row>
    <row r="180" spans="2:45" x14ac:dyDescent="0.35">
      <c r="B180" t="s">
        <v>106</v>
      </c>
      <c r="C180" s="14">
        <v>0.52035865981462903</v>
      </c>
      <c r="D180" s="14">
        <v>0.53834635689131805</v>
      </c>
      <c r="E180" s="14">
        <v>0.50125053621034099</v>
      </c>
      <c r="F180" s="14"/>
      <c r="G180" s="14">
        <v>0.44760245507981999</v>
      </c>
      <c r="H180" s="14">
        <v>0.36108000174839999</v>
      </c>
      <c r="I180" s="14">
        <v>0.63950223834741904</v>
      </c>
      <c r="J180" s="14">
        <v>0.58464647952923898</v>
      </c>
      <c r="K180" s="14">
        <v>0.56632122813900299</v>
      </c>
      <c r="L180" s="14"/>
      <c r="M180" s="14">
        <v>0.557798040867023</v>
      </c>
      <c r="N180" s="14">
        <v>0.54156768485087703</v>
      </c>
      <c r="O180" s="14">
        <v>0.51275276967530004</v>
      </c>
      <c r="P180" s="14">
        <v>0.46319840352191799</v>
      </c>
      <c r="Q180" s="14"/>
      <c r="R180" s="14">
        <v>0.47371127615202002</v>
      </c>
      <c r="S180" s="14">
        <v>0.55175894341355403</v>
      </c>
      <c r="T180" s="14">
        <v>0.56222362893450795</v>
      </c>
      <c r="U180" s="14">
        <v>0.56418282524136598</v>
      </c>
      <c r="V180" s="14">
        <v>0.56500455966721397</v>
      </c>
      <c r="W180" s="14">
        <v>0.43891848474001299</v>
      </c>
      <c r="X180" s="14">
        <v>0.50377129850218805</v>
      </c>
      <c r="Y180" s="14">
        <v>0.52564897114901199</v>
      </c>
      <c r="Z180" s="14">
        <v>0.51243609457197403</v>
      </c>
      <c r="AA180" s="14"/>
      <c r="AB180" s="14">
        <v>0.45702707407510001</v>
      </c>
      <c r="AC180" s="14">
        <v>0.54664398873797204</v>
      </c>
      <c r="AD180" s="14">
        <v>0.51773698736277696</v>
      </c>
      <c r="AE180" s="14">
        <v>0.53618357543654305</v>
      </c>
      <c r="AF180" s="14">
        <v>0.67839220186170401</v>
      </c>
      <c r="AG180" s="14"/>
      <c r="AH180" s="14">
        <v>0.50823906247335504</v>
      </c>
      <c r="AI180" s="14">
        <v>0.53277419582074004</v>
      </c>
      <c r="AJ180" s="14"/>
      <c r="AK180" s="14">
        <v>0.51026652590225896</v>
      </c>
      <c r="AL180" s="14">
        <v>0.54053188750741599</v>
      </c>
      <c r="AM180" s="14"/>
      <c r="AN180" s="14">
        <v>0.51745592102329896</v>
      </c>
      <c r="AO180" s="14">
        <v>0.52587363900150996</v>
      </c>
      <c r="AP180" s="14"/>
      <c r="AQ180" s="14">
        <v>0.51073169892080905</v>
      </c>
      <c r="AR180" s="14">
        <v>0.54245891269217394</v>
      </c>
      <c r="AS180" s="14">
        <v>0.46299955323825098</v>
      </c>
    </row>
    <row r="181" spans="2:45" x14ac:dyDescent="0.35">
      <c r="B181" t="s">
        <v>107</v>
      </c>
      <c r="C181" s="14">
        <v>0.50833953778766905</v>
      </c>
      <c r="D181" s="14">
        <v>0.48009087156851499</v>
      </c>
      <c r="E181" s="14">
        <v>0.536952975614165</v>
      </c>
      <c r="F181" s="14"/>
      <c r="G181" s="14">
        <v>0.451505761843846</v>
      </c>
      <c r="H181" s="14">
        <v>0.54857284169751297</v>
      </c>
      <c r="I181" s="14">
        <v>0.52966958100912098</v>
      </c>
      <c r="J181" s="14">
        <v>0.47127104710363499</v>
      </c>
      <c r="K181" s="14">
        <v>0.53693952103465803</v>
      </c>
      <c r="L181" s="14"/>
      <c r="M181" s="14">
        <v>0.58108838405554297</v>
      </c>
      <c r="N181" s="14">
        <v>0.54901900523259195</v>
      </c>
      <c r="O181" s="14">
        <v>0.46171946599782199</v>
      </c>
      <c r="P181" s="14">
        <v>0.42823741103868701</v>
      </c>
      <c r="Q181" s="14"/>
      <c r="R181" s="14">
        <v>0.52584017899977598</v>
      </c>
      <c r="S181" s="14">
        <v>0.54065411645002004</v>
      </c>
      <c r="T181" s="14">
        <v>0.53932104882916898</v>
      </c>
      <c r="U181" s="14">
        <v>0.51893985479805804</v>
      </c>
      <c r="V181" s="14">
        <v>0.51525423256081704</v>
      </c>
      <c r="W181" s="14">
        <v>0.44985296750653297</v>
      </c>
      <c r="X181" s="14">
        <v>0.44897379722727498</v>
      </c>
      <c r="Y181" s="14">
        <v>0.51278314180178997</v>
      </c>
      <c r="Z181" s="14">
        <v>0.49858007716556901</v>
      </c>
      <c r="AA181" s="14"/>
      <c r="AB181" s="14">
        <v>0.40653703640801298</v>
      </c>
      <c r="AC181" s="14">
        <v>0.49675269914253201</v>
      </c>
      <c r="AD181" s="14">
        <v>0.57074822352336396</v>
      </c>
      <c r="AE181" s="14">
        <v>0.59874600171471004</v>
      </c>
      <c r="AF181" s="14">
        <v>0.65866161921131205</v>
      </c>
      <c r="AG181" s="14"/>
      <c r="AH181" s="14">
        <v>0.51970220637664399</v>
      </c>
      <c r="AI181" s="14">
        <v>0.51340474403764202</v>
      </c>
      <c r="AJ181" s="14"/>
      <c r="AK181" s="14">
        <v>0.52904439478166998</v>
      </c>
      <c r="AL181" s="14">
        <v>0.51772842641280503</v>
      </c>
      <c r="AM181" s="14"/>
      <c r="AN181" s="14">
        <v>0.54398182382198601</v>
      </c>
      <c r="AO181" s="14">
        <v>0.48203852583478601</v>
      </c>
      <c r="AP181" s="14"/>
      <c r="AQ181" s="14">
        <v>0.56387706985408403</v>
      </c>
      <c r="AR181" s="14">
        <v>0.497076192757477</v>
      </c>
      <c r="AS181" s="14">
        <v>0.45899687154186802</v>
      </c>
    </row>
    <row r="182" spans="2:45" x14ac:dyDescent="0.35">
      <c r="B182" t="s">
        <v>108</v>
      </c>
      <c r="C182" s="14">
        <v>0.35645297838641898</v>
      </c>
      <c r="D182" s="14">
        <v>0.37895799681925302</v>
      </c>
      <c r="E182" s="14">
        <v>0.33337314873916002</v>
      </c>
      <c r="F182" s="14"/>
      <c r="G182" s="14">
        <v>0.34930698446335201</v>
      </c>
      <c r="H182" s="14">
        <v>0.25107304368197397</v>
      </c>
      <c r="I182" s="14">
        <v>0.44409881234245302</v>
      </c>
      <c r="J182" s="14">
        <v>0.38203608761820801</v>
      </c>
      <c r="K182" s="14">
        <v>0.354556770744684</v>
      </c>
      <c r="L182" s="14"/>
      <c r="M182" s="14">
        <v>0.42324245358926099</v>
      </c>
      <c r="N182" s="14">
        <v>0.36700656471987098</v>
      </c>
      <c r="O182" s="14">
        <v>0.321329143843544</v>
      </c>
      <c r="P182" s="14">
        <v>0.302073371272369</v>
      </c>
      <c r="Q182" s="14"/>
      <c r="R182" s="14">
        <v>0.37262544045294399</v>
      </c>
      <c r="S182" s="14">
        <v>0.32496809480177702</v>
      </c>
      <c r="T182" s="14">
        <v>0.32526935698467802</v>
      </c>
      <c r="U182" s="14">
        <v>0.384009333446444</v>
      </c>
      <c r="V182" s="14">
        <v>0.37833924732867902</v>
      </c>
      <c r="W182" s="14">
        <v>0.29835347601367201</v>
      </c>
      <c r="X182" s="14">
        <v>0.34046504498518398</v>
      </c>
      <c r="Y182" s="14">
        <v>0.36798710204458801</v>
      </c>
      <c r="Z182" s="14">
        <v>0.41349749762294202</v>
      </c>
      <c r="AA182" s="14"/>
      <c r="AB182" s="14">
        <v>0.24286950238480701</v>
      </c>
      <c r="AC182" s="14">
        <v>0.37141433283729702</v>
      </c>
      <c r="AD182" s="14">
        <v>0.375142865137716</v>
      </c>
      <c r="AE182" s="14">
        <v>0.43995162649488601</v>
      </c>
      <c r="AF182" s="14">
        <v>0.431175598643948</v>
      </c>
      <c r="AG182" s="14"/>
      <c r="AH182" s="14">
        <v>0.40284080815051598</v>
      </c>
      <c r="AI182" s="14">
        <v>0.34855416081101998</v>
      </c>
      <c r="AJ182" s="14"/>
      <c r="AK182" s="14">
        <v>0.397961671783847</v>
      </c>
      <c r="AL182" s="14">
        <v>0.357088882171535</v>
      </c>
      <c r="AM182" s="14"/>
      <c r="AN182" s="14">
        <v>0.41918323439040001</v>
      </c>
      <c r="AO182" s="14">
        <v>0.30917531154306899</v>
      </c>
      <c r="AP182" s="14"/>
      <c r="AQ182" s="14">
        <v>0.42238057848452298</v>
      </c>
      <c r="AR182" s="14">
        <v>0.34327088342894702</v>
      </c>
      <c r="AS182" s="14">
        <v>0.320959309847205</v>
      </c>
    </row>
    <row r="183" spans="2:45" x14ac:dyDescent="0.35">
      <c r="B183" t="s">
        <v>109</v>
      </c>
      <c r="C183" s="14">
        <v>0.27318565538078698</v>
      </c>
      <c r="D183" s="14">
        <v>0.267026865862523</v>
      </c>
      <c r="E183" s="14">
        <v>0.27994261932632403</v>
      </c>
      <c r="F183" s="14"/>
      <c r="G183" s="14">
        <v>0.28555929039031702</v>
      </c>
      <c r="H183" s="14">
        <v>0.33375511826510501</v>
      </c>
      <c r="I183" s="14">
        <v>0.26362902685279299</v>
      </c>
      <c r="J183" s="14">
        <v>0.246502312211068</v>
      </c>
      <c r="K183" s="14">
        <v>0.230434909451012</v>
      </c>
      <c r="L183" s="14"/>
      <c r="M183" s="14">
        <v>0.30315781188376401</v>
      </c>
      <c r="N183" s="14">
        <v>0.270545556409787</v>
      </c>
      <c r="O183" s="14">
        <v>0.26170332600163398</v>
      </c>
      <c r="P183" s="14">
        <v>0.25730561830457399</v>
      </c>
      <c r="Q183" s="14"/>
      <c r="R183" s="14">
        <v>0.31667569113854199</v>
      </c>
      <c r="S183" s="14">
        <v>0.276076615171712</v>
      </c>
      <c r="T183" s="14">
        <v>0.24498029135579499</v>
      </c>
      <c r="U183" s="14">
        <v>0.28125949179737603</v>
      </c>
      <c r="V183" s="14">
        <v>0.22465048492454301</v>
      </c>
      <c r="W183" s="14">
        <v>0.313986670483068</v>
      </c>
      <c r="X183" s="14">
        <v>0.290751247011514</v>
      </c>
      <c r="Y183" s="14">
        <v>0.27454688786598702</v>
      </c>
      <c r="Z183" s="14">
        <v>0.219053751422225</v>
      </c>
      <c r="AA183" s="14"/>
      <c r="AB183" s="14">
        <v>0.22658082922719799</v>
      </c>
      <c r="AC183" s="14">
        <v>0.25682583386236801</v>
      </c>
      <c r="AD183" s="14">
        <v>0.29526422169133298</v>
      </c>
      <c r="AE183" s="14">
        <v>0.30422900476889703</v>
      </c>
      <c r="AF183" s="14">
        <v>0.37989930269908401</v>
      </c>
      <c r="AG183" s="14"/>
      <c r="AH183" s="14">
        <v>0.31427404009382798</v>
      </c>
      <c r="AI183" s="14">
        <v>0.25743635647887098</v>
      </c>
      <c r="AJ183" s="14"/>
      <c r="AK183" s="14">
        <v>0.31171317531281501</v>
      </c>
      <c r="AL183" s="14">
        <v>0.26547739252708602</v>
      </c>
      <c r="AM183" s="14"/>
      <c r="AN183" s="14">
        <v>0.31622062544250401</v>
      </c>
      <c r="AO183" s="14">
        <v>0.238390590218862</v>
      </c>
      <c r="AP183" s="14"/>
      <c r="AQ183" s="14">
        <v>0.305879762975517</v>
      </c>
      <c r="AR183" s="14">
        <v>0.25506823620646202</v>
      </c>
      <c r="AS183" s="14">
        <v>0.27707263525110998</v>
      </c>
    </row>
    <row r="184" spans="2:45" x14ac:dyDescent="0.35">
      <c r="B184" t="s">
        <v>110</v>
      </c>
      <c r="C184" s="14">
        <v>0.24295306642582001</v>
      </c>
      <c r="D184" s="14">
        <v>0.26840177760516098</v>
      </c>
      <c r="E184" s="14">
        <v>0.21773376942147099</v>
      </c>
      <c r="F184" s="14"/>
      <c r="G184" s="14">
        <v>0.15165750654637999</v>
      </c>
      <c r="H184" s="14">
        <v>0.113438138472606</v>
      </c>
      <c r="I184" s="14">
        <v>0.34136687513994601</v>
      </c>
      <c r="J184" s="14">
        <v>0.321157811279288</v>
      </c>
      <c r="K184" s="14">
        <v>0.27977568278202902</v>
      </c>
      <c r="L184" s="14"/>
      <c r="M184" s="14">
        <v>0.29159529317215699</v>
      </c>
      <c r="N184" s="14">
        <v>0.227519234980189</v>
      </c>
      <c r="O184" s="14">
        <v>0.21534851837552599</v>
      </c>
      <c r="P184" s="14">
        <v>0.23133046038049701</v>
      </c>
      <c r="Q184" s="14"/>
      <c r="R184" s="14">
        <v>0.2354826390998</v>
      </c>
      <c r="S184" s="14">
        <v>0.25129327164278897</v>
      </c>
      <c r="T184" s="14">
        <v>0.25247074674581299</v>
      </c>
      <c r="U184" s="14">
        <v>0.262831380484217</v>
      </c>
      <c r="V184" s="14">
        <v>0.25810700814821602</v>
      </c>
      <c r="W184" s="14">
        <v>0.193715262357325</v>
      </c>
      <c r="X184" s="14">
        <v>0.25061294268133499</v>
      </c>
      <c r="Y184" s="14">
        <v>0.20703736810899301</v>
      </c>
      <c r="Z184" s="14">
        <v>0.253233868179566</v>
      </c>
      <c r="AA184" s="14"/>
      <c r="AB184" s="14">
        <v>0.17065897701132601</v>
      </c>
      <c r="AC184" s="14">
        <v>0.25255232345555401</v>
      </c>
      <c r="AD184" s="14">
        <v>0.24559305189696501</v>
      </c>
      <c r="AE184" s="14">
        <v>0.30166548753537598</v>
      </c>
      <c r="AF184" s="14">
        <v>0.43584881766303601</v>
      </c>
      <c r="AG184" s="14"/>
      <c r="AH184" s="14">
        <v>0.26128098130650901</v>
      </c>
      <c r="AI184" s="14">
        <v>0.23712667871687099</v>
      </c>
      <c r="AJ184" s="14"/>
      <c r="AK184" s="14">
        <v>0.24985429330817399</v>
      </c>
      <c r="AL184" s="14">
        <v>0.248367343746353</v>
      </c>
      <c r="AM184" s="14"/>
      <c r="AN184" s="14">
        <v>0.279546150264185</v>
      </c>
      <c r="AO184" s="14">
        <v>0.21300853237202799</v>
      </c>
      <c r="AP184" s="14"/>
      <c r="AQ184" s="14">
        <v>0.29473505105659398</v>
      </c>
      <c r="AR184" s="14">
        <v>0.232733802189835</v>
      </c>
      <c r="AS184" s="14">
        <v>0.202306722951308</v>
      </c>
    </row>
    <row r="185" spans="2:45" x14ac:dyDescent="0.35">
      <c r="B185" t="s">
        <v>111</v>
      </c>
      <c r="C185" s="14">
        <v>0.16958594387841799</v>
      </c>
      <c r="D185" s="14">
        <v>0.13960841285388101</v>
      </c>
      <c r="E185" s="14">
        <v>0.20019068420524</v>
      </c>
      <c r="F185" s="14"/>
      <c r="G185" s="14">
        <v>0.237228329536355</v>
      </c>
      <c r="H185" s="14">
        <v>0.288312813108003</v>
      </c>
      <c r="I185" s="14">
        <v>6.3955675735345399E-2</v>
      </c>
      <c r="J185" s="14">
        <v>0.108014713660101</v>
      </c>
      <c r="K185" s="14">
        <v>0.15885762582888199</v>
      </c>
      <c r="L185" s="14"/>
      <c r="M185" s="14">
        <v>0.190945068618181</v>
      </c>
      <c r="N185" s="14">
        <v>0.18240347323405501</v>
      </c>
      <c r="O185" s="14">
        <v>0.13272305779549601</v>
      </c>
      <c r="P185" s="14">
        <v>0.164786005401761</v>
      </c>
      <c r="Q185" s="14"/>
      <c r="R185" s="14">
        <v>0.16686918091712599</v>
      </c>
      <c r="S185" s="14">
        <v>0.20099289123275799</v>
      </c>
      <c r="T185" s="14">
        <v>0.14271728308543</v>
      </c>
      <c r="U185" s="14">
        <v>0.170614831520215</v>
      </c>
      <c r="V185" s="14">
        <v>0.15983954376367401</v>
      </c>
      <c r="W185" s="14">
        <v>0.17865887668837399</v>
      </c>
      <c r="X185" s="14">
        <v>0.16550568905233801</v>
      </c>
      <c r="Y185" s="14">
        <v>0.22088175050607001</v>
      </c>
      <c r="Z185" s="14">
        <v>0.137147401673096</v>
      </c>
      <c r="AA185" s="14"/>
      <c r="AB185" s="14">
        <v>0.13975421602093399</v>
      </c>
      <c r="AC185" s="14">
        <v>0.187364344006552</v>
      </c>
      <c r="AD185" s="14">
        <v>0.199380140870205</v>
      </c>
      <c r="AE185" s="14">
        <v>0.17682434708890701</v>
      </c>
      <c r="AF185" s="14">
        <v>0.12075856857676701</v>
      </c>
      <c r="AG185" s="14"/>
      <c r="AH185" s="14">
        <v>0.17704547542889401</v>
      </c>
      <c r="AI185" s="14">
        <v>0.16680647677199301</v>
      </c>
      <c r="AJ185" s="14"/>
      <c r="AK185" s="14">
        <v>0.183428437588675</v>
      </c>
      <c r="AL185" s="14">
        <v>0.16831923962304501</v>
      </c>
      <c r="AM185" s="14"/>
      <c r="AN185" s="14">
        <v>0.16397685263242001</v>
      </c>
      <c r="AO185" s="14">
        <v>0.174275175609449</v>
      </c>
      <c r="AP185" s="14"/>
      <c r="AQ185" s="14">
        <v>0.20601014545311999</v>
      </c>
      <c r="AR185" s="14">
        <v>0.16897941636698399</v>
      </c>
      <c r="AS185" s="14">
        <v>0.118268990879137</v>
      </c>
    </row>
    <row r="186" spans="2:45" x14ac:dyDescent="0.35">
      <c r="B186" t="s">
        <v>112</v>
      </c>
      <c r="C186" s="14">
        <v>0.158828381131673</v>
      </c>
      <c r="D186" s="14">
        <v>0.13485163779506801</v>
      </c>
      <c r="E186" s="14">
        <v>0.18335244304123199</v>
      </c>
      <c r="F186" s="14"/>
      <c r="G186" s="14">
        <v>0.21690683435461</v>
      </c>
      <c r="H186" s="14">
        <v>0.27964595437057099</v>
      </c>
      <c r="I186" s="14">
        <v>6.0573175027658299E-2</v>
      </c>
      <c r="J186" s="14">
        <v>0.103967200993623</v>
      </c>
      <c r="K186" s="14">
        <v>0.13812533768256399</v>
      </c>
      <c r="L186" s="14"/>
      <c r="M186" s="14">
        <v>0.184678094349257</v>
      </c>
      <c r="N186" s="14">
        <v>0.154373270067797</v>
      </c>
      <c r="O186" s="14">
        <v>0.13374916284962499</v>
      </c>
      <c r="P186" s="14">
        <v>0.15656251331295301</v>
      </c>
      <c r="Q186" s="14"/>
      <c r="R186" s="14">
        <v>0.156410211399621</v>
      </c>
      <c r="S186" s="14">
        <v>0.18542479476628601</v>
      </c>
      <c r="T186" s="14">
        <v>0.13125734987224399</v>
      </c>
      <c r="U186" s="14">
        <v>0.14701444851321399</v>
      </c>
      <c r="V186" s="14">
        <v>0.155774690611195</v>
      </c>
      <c r="W186" s="14">
        <v>0.19954276650158401</v>
      </c>
      <c r="X186" s="14">
        <v>0.13772326125287501</v>
      </c>
      <c r="Y186" s="14">
        <v>0.203822172149562</v>
      </c>
      <c r="Z186" s="14">
        <v>0.12980557166052301</v>
      </c>
      <c r="AA186" s="14"/>
      <c r="AB186" s="14">
        <v>0.15271767533309299</v>
      </c>
      <c r="AC186" s="14">
        <v>0.16436630293312701</v>
      </c>
      <c r="AD186" s="14">
        <v>0.181597633683869</v>
      </c>
      <c r="AE186" s="14">
        <v>0.177564982849301</v>
      </c>
      <c r="AF186" s="14">
        <v>0.10022034565332601</v>
      </c>
      <c r="AG186" s="14"/>
      <c r="AH186" s="14">
        <v>0.16450760290828101</v>
      </c>
      <c r="AI186" s="14">
        <v>0.15624376652643401</v>
      </c>
      <c r="AJ186" s="14"/>
      <c r="AK186" s="14">
        <v>0.17490724034111099</v>
      </c>
      <c r="AL186" s="14">
        <v>0.15549568706663799</v>
      </c>
      <c r="AM186" s="14"/>
      <c r="AN186" s="14">
        <v>0.15281901956778801</v>
      </c>
      <c r="AO186" s="14">
        <v>0.165980207268726</v>
      </c>
      <c r="AP186" s="14"/>
      <c r="AQ186" s="14">
        <v>0.20131933224915399</v>
      </c>
      <c r="AR186" s="14">
        <v>0.154759330161271</v>
      </c>
      <c r="AS186" s="14">
        <v>0.112058883661736</v>
      </c>
    </row>
    <row r="187" spans="2:45" x14ac:dyDescent="0.35">
      <c r="B187" t="s">
        <v>113</v>
      </c>
      <c r="C187" s="14">
        <v>0.11005869977048301</v>
      </c>
      <c r="D187" s="14">
        <v>9.7475281391929902E-2</v>
      </c>
      <c r="E187" s="14">
        <v>0.122981940065386</v>
      </c>
      <c r="F187" s="14"/>
      <c r="G187" s="14">
        <v>0.18331403154183001</v>
      </c>
      <c r="H187" s="14">
        <v>0.196638444396144</v>
      </c>
      <c r="I187" s="14">
        <v>4.5423224123551202E-2</v>
      </c>
      <c r="J187" s="14">
        <v>5.5169693465088702E-2</v>
      </c>
      <c r="K187" s="14">
        <v>7.4614655913386396E-2</v>
      </c>
      <c r="L187" s="14"/>
      <c r="M187" s="14">
        <v>0.118659621115979</v>
      </c>
      <c r="N187" s="14">
        <v>0.11657452375507001</v>
      </c>
      <c r="O187" s="14">
        <v>0.10160049694902901</v>
      </c>
      <c r="P187" s="14">
        <v>0.101227632246998</v>
      </c>
      <c r="Q187" s="14"/>
      <c r="R187" s="14">
        <v>0.12342386295270399</v>
      </c>
      <c r="S187" s="14">
        <v>0.13481322603439599</v>
      </c>
      <c r="T187" s="14">
        <v>9.1249379237096404E-2</v>
      </c>
      <c r="U187" s="14">
        <v>0.11997036751390699</v>
      </c>
      <c r="V187" s="14">
        <v>9.1078135669053095E-2</v>
      </c>
      <c r="W187" s="14">
        <v>9.5229748874419998E-2</v>
      </c>
      <c r="X187" s="14">
        <v>9.1276124729529895E-2</v>
      </c>
      <c r="Y187" s="14">
        <v>0.156423216154119</v>
      </c>
      <c r="Z187" s="14">
        <v>9.0376229221597201E-2</v>
      </c>
      <c r="AA187" s="14"/>
      <c r="AB187" s="14">
        <v>9.8787605238141396E-2</v>
      </c>
      <c r="AC187" s="14">
        <v>0.12343013831086801</v>
      </c>
      <c r="AD187" s="14">
        <v>0.12817972962486801</v>
      </c>
      <c r="AE187" s="14">
        <v>0.12693557998459001</v>
      </c>
      <c r="AF187" s="14">
        <v>4.3824049732374297E-2</v>
      </c>
      <c r="AG187" s="14"/>
      <c r="AH187" s="14">
        <v>0.13629019607580301</v>
      </c>
      <c r="AI187" s="14">
        <v>9.8043703577973998E-2</v>
      </c>
      <c r="AJ187" s="14"/>
      <c r="AK187" s="14">
        <v>0.11965061613176101</v>
      </c>
      <c r="AL187" s="14">
        <v>0.10654599293132699</v>
      </c>
      <c r="AM187" s="14"/>
      <c r="AN187" s="14">
        <v>0.113803812541639</v>
      </c>
      <c r="AO187" s="14">
        <v>0.106513020822915</v>
      </c>
      <c r="AP187" s="14"/>
      <c r="AQ187" s="14">
        <v>0.14579992695272601</v>
      </c>
      <c r="AR187" s="14">
        <v>0.101087462430062</v>
      </c>
      <c r="AS187" s="14">
        <v>8.8491546990424302E-2</v>
      </c>
    </row>
    <row r="188" spans="2:45" x14ac:dyDescent="0.35">
      <c r="B188" t="s">
        <v>114</v>
      </c>
      <c r="C188" s="14">
        <v>9.3547254139640199E-2</v>
      </c>
      <c r="D188" s="14">
        <v>9.4292462729046206E-2</v>
      </c>
      <c r="E188" s="14">
        <v>9.2978955437567304E-2</v>
      </c>
      <c r="F188" s="14"/>
      <c r="G188" s="14">
        <v>0.139103443317386</v>
      </c>
      <c r="H188" s="14">
        <v>0.16357937005875001</v>
      </c>
      <c r="I188" s="14">
        <v>4.1691097438574798E-2</v>
      </c>
      <c r="J188" s="14">
        <v>6.2431575881699702E-2</v>
      </c>
      <c r="K188" s="14">
        <v>6.2184122623423398E-2</v>
      </c>
      <c r="L188" s="14"/>
      <c r="M188" s="14">
        <v>0.106850420126248</v>
      </c>
      <c r="N188" s="14">
        <v>0.103729082295433</v>
      </c>
      <c r="O188" s="14">
        <v>6.4092518741973095E-2</v>
      </c>
      <c r="P188" s="14">
        <v>9.3970334386917695E-2</v>
      </c>
      <c r="Q188" s="14"/>
      <c r="R188" s="14">
        <v>7.8926228525279196E-2</v>
      </c>
      <c r="S188" s="14">
        <v>0.112988851172081</v>
      </c>
      <c r="T188" s="14">
        <v>7.99222220518572E-2</v>
      </c>
      <c r="U188" s="14">
        <v>0.112678476641632</v>
      </c>
      <c r="V188" s="14">
        <v>9.5438566484454201E-2</v>
      </c>
      <c r="W188" s="14">
        <v>9.1784092665911601E-2</v>
      </c>
      <c r="X188" s="14">
        <v>8.7090912359186604E-2</v>
      </c>
      <c r="Y188" s="14">
        <v>0.115359675115594</v>
      </c>
      <c r="Z188" s="14">
        <v>7.8453120878845303E-2</v>
      </c>
      <c r="AA188" s="14"/>
      <c r="AB188" s="14">
        <v>8.5143802729069504E-2</v>
      </c>
      <c r="AC188" s="14">
        <v>7.7875141498104705E-2</v>
      </c>
      <c r="AD188" s="14">
        <v>0.12742399275625799</v>
      </c>
      <c r="AE188" s="14">
        <v>9.9685176248929003E-2</v>
      </c>
      <c r="AF188" s="14">
        <v>8.4852309800038606E-2</v>
      </c>
      <c r="AG188" s="14"/>
      <c r="AH188" s="14">
        <v>0.116567331117368</v>
      </c>
      <c r="AI188" s="14">
        <v>8.2182250245338498E-2</v>
      </c>
      <c r="AJ188" s="14"/>
      <c r="AK188" s="14">
        <v>0.113617849797753</v>
      </c>
      <c r="AL188" s="14">
        <v>8.6081656935050099E-2</v>
      </c>
      <c r="AM188" s="14"/>
      <c r="AN188" s="14">
        <v>0.102873214184413</v>
      </c>
      <c r="AO188" s="14">
        <v>8.8643007129229304E-2</v>
      </c>
      <c r="AP188" s="14"/>
      <c r="AQ188" s="14">
        <v>0.14811863503353101</v>
      </c>
      <c r="AR188" s="14">
        <v>7.6069585583095303E-2</v>
      </c>
      <c r="AS188" s="14">
        <v>8.1242446881956198E-2</v>
      </c>
    </row>
    <row r="189" spans="2:45" x14ac:dyDescent="0.35">
      <c r="B189" t="s">
        <v>115</v>
      </c>
      <c r="C189" s="14">
        <v>5.70873776047926E-2</v>
      </c>
      <c r="D189" s="14">
        <v>4.0560344954551297E-2</v>
      </c>
      <c r="E189" s="14">
        <v>7.1919445647292995E-2</v>
      </c>
      <c r="F189" s="14"/>
      <c r="G189" s="14">
        <v>0.131218833869375</v>
      </c>
      <c r="H189" s="14">
        <v>0.11816524688012001</v>
      </c>
      <c r="I189" s="14">
        <v>3.7163973822309702E-2</v>
      </c>
      <c r="J189" s="14">
        <v>0</v>
      </c>
      <c r="K189" s="14">
        <v>0</v>
      </c>
      <c r="L189" s="14"/>
      <c r="M189" s="14">
        <v>5.5059889398009702E-2</v>
      </c>
      <c r="N189" s="14">
        <v>7.6093436567396797E-2</v>
      </c>
      <c r="O189" s="14">
        <v>5.8529271436010298E-2</v>
      </c>
      <c r="P189" s="14">
        <v>3.9377995327578699E-2</v>
      </c>
      <c r="Q189" s="14"/>
      <c r="R189" s="14">
        <v>6.2508132070270603E-2</v>
      </c>
      <c r="S189" s="14">
        <v>6.6570444909099399E-2</v>
      </c>
      <c r="T189" s="14">
        <v>4.9791323857518402E-2</v>
      </c>
      <c r="U189" s="14">
        <v>4.7164547947271401E-2</v>
      </c>
      <c r="V189" s="14">
        <v>4.6583350398331801E-2</v>
      </c>
      <c r="W189" s="14">
        <v>6.3833729330107294E-2</v>
      </c>
      <c r="X189" s="14">
        <v>4.1533711571750002E-2</v>
      </c>
      <c r="Y189" s="14">
        <v>7.1228090004130495E-2</v>
      </c>
      <c r="Z189" s="14">
        <v>6.1345378212606001E-2</v>
      </c>
      <c r="AA189" s="14"/>
      <c r="AB189" s="14">
        <v>2.2771900777854001E-2</v>
      </c>
      <c r="AC189" s="14">
        <v>7.2885585038273706E-2</v>
      </c>
      <c r="AD189" s="14">
        <v>5.9808065433162499E-2</v>
      </c>
      <c r="AE189" s="14">
        <v>9.8195683036989695E-2</v>
      </c>
      <c r="AF189" s="14">
        <v>8.1266230995687305E-2</v>
      </c>
      <c r="AG189" s="14"/>
      <c r="AH189" s="14">
        <v>7.38943678928487E-2</v>
      </c>
      <c r="AI189" s="14">
        <v>5.1932517696466E-2</v>
      </c>
      <c r="AJ189" s="14"/>
      <c r="AK189" s="14">
        <v>8.3817732586474694E-2</v>
      </c>
      <c r="AL189" s="14">
        <v>4.6866542100678803E-2</v>
      </c>
      <c r="AM189" s="14"/>
      <c r="AN189" s="14">
        <v>7.2016059704818294E-2</v>
      </c>
      <c r="AO189" s="14">
        <v>4.5946163726371801E-2</v>
      </c>
      <c r="AP189" s="14"/>
      <c r="AQ189" s="14">
        <v>7.6901007770097493E-2</v>
      </c>
      <c r="AR189" s="14">
        <v>4.5853445661274299E-2</v>
      </c>
      <c r="AS189" s="14">
        <v>6.8652999877913498E-2</v>
      </c>
    </row>
    <row r="190" spans="2:45" x14ac:dyDescent="0.35">
      <c r="B190" t="s">
        <v>116</v>
      </c>
      <c r="C190" s="14">
        <v>5.6193632023693998E-2</v>
      </c>
      <c r="D190" s="14">
        <v>5.5944105508538802E-2</v>
      </c>
      <c r="E190" s="14">
        <v>5.6556248666018001E-2</v>
      </c>
      <c r="F190" s="14"/>
      <c r="G190" s="14">
        <v>0</v>
      </c>
      <c r="H190" s="14">
        <v>1.53532443665742E-2</v>
      </c>
      <c r="I190" s="14">
        <v>6.6063852233677695E-2</v>
      </c>
      <c r="J190" s="14">
        <v>0.11119232664775899</v>
      </c>
      <c r="K190" s="14">
        <v>8.4769402115662404E-2</v>
      </c>
      <c r="L190" s="14"/>
      <c r="M190" s="14">
        <v>6.2986204010525099E-2</v>
      </c>
      <c r="N190" s="14">
        <v>5.7710162565289602E-2</v>
      </c>
      <c r="O190" s="14">
        <v>5.15203187736522E-2</v>
      </c>
      <c r="P190" s="14">
        <v>5.2508101088548802E-2</v>
      </c>
      <c r="Q190" s="14"/>
      <c r="R190" s="14">
        <v>4.4935378248548E-2</v>
      </c>
      <c r="S190" s="14">
        <v>6.1643517890039898E-2</v>
      </c>
      <c r="T190" s="14">
        <v>5.2927561795192299E-2</v>
      </c>
      <c r="U190" s="14">
        <v>6.5568278102334704E-2</v>
      </c>
      <c r="V190" s="14">
        <v>5.50458834310825E-2</v>
      </c>
      <c r="W190" s="14">
        <v>3.5242814588522998E-2</v>
      </c>
      <c r="X190" s="14">
        <v>6.6337867766750505E-2</v>
      </c>
      <c r="Y190" s="14">
        <v>4.9214975047443897E-2</v>
      </c>
      <c r="Z190" s="14">
        <v>6.9778855913269294E-2</v>
      </c>
      <c r="AA190" s="14"/>
      <c r="AB190" s="14">
        <v>5.3084651555126101E-2</v>
      </c>
      <c r="AC190" s="14">
        <v>6.4889449145942205E-2</v>
      </c>
      <c r="AD190" s="14">
        <v>4.8354846809413897E-2</v>
      </c>
      <c r="AE190" s="14">
        <v>5.5021127170367001E-2</v>
      </c>
      <c r="AF190" s="14">
        <v>4.6730911172989498E-2</v>
      </c>
      <c r="AG190" s="14"/>
      <c r="AH190" s="14">
        <v>3.6526446114362301E-2</v>
      </c>
      <c r="AI190" s="14">
        <v>6.58958955964392E-2</v>
      </c>
      <c r="AJ190" s="14"/>
      <c r="AK190" s="14">
        <v>3.9473310468228502E-2</v>
      </c>
      <c r="AL190" s="14">
        <v>6.3003391632421704E-2</v>
      </c>
      <c r="AM190" s="14"/>
      <c r="AN190" s="14">
        <v>6.3540779428366098E-2</v>
      </c>
      <c r="AO190" s="14">
        <v>5.18548609662874E-2</v>
      </c>
      <c r="AP190" s="14"/>
      <c r="AQ190" s="14">
        <v>4.82649346823582E-2</v>
      </c>
      <c r="AR190" s="14">
        <v>5.50635202779753E-2</v>
      </c>
      <c r="AS190" s="14">
        <v>6.4659811457183594E-2</v>
      </c>
    </row>
    <row r="191" spans="2:45" x14ac:dyDescent="0.35">
      <c r="B191" t="s">
        <v>117</v>
      </c>
      <c r="C191" s="14">
        <v>5.068885476697E-2</v>
      </c>
      <c r="D191" s="14">
        <v>5.0528613369935103E-2</v>
      </c>
      <c r="E191" s="14">
        <v>5.0950473512279201E-2</v>
      </c>
      <c r="F191" s="14"/>
      <c r="G191" s="14">
        <v>0</v>
      </c>
      <c r="H191" s="14">
        <v>1.15369302593121E-2</v>
      </c>
      <c r="I191" s="14">
        <v>6.3809589853800405E-2</v>
      </c>
      <c r="J191" s="14">
        <v>8.5988123374475506E-2</v>
      </c>
      <c r="K191" s="14">
        <v>9.1716376649772405E-2</v>
      </c>
      <c r="L191" s="14"/>
      <c r="M191" s="14">
        <v>5.7588810601563498E-2</v>
      </c>
      <c r="N191" s="14">
        <v>5.2460047619475703E-2</v>
      </c>
      <c r="O191" s="14">
        <v>4.3932001268305397E-2</v>
      </c>
      <c r="P191" s="14">
        <v>4.8346295534696097E-2</v>
      </c>
      <c r="Q191" s="14"/>
      <c r="R191" s="14">
        <v>3.7909150226602399E-2</v>
      </c>
      <c r="S191" s="14">
        <v>5.0225172824962999E-2</v>
      </c>
      <c r="T191" s="14">
        <v>5.3639220690433899E-2</v>
      </c>
      <c r="U191" s="14">
        <v>6.5163269005176203E-2</v>
      </c>
      <c r="V191" s="14">
        <v>5.1453803680182403E-2</v>
      </c>
      <c r="W191" s="14">
        <v>1.92973325119228E-2</v>
      </c>
      <c r="X191" s="14">
        <v>5.4024196460077098E-2</v>
      </c>
      <c r="Y191" s="14">
        <v>4.5478971439357703E-2</v>
      </c>
      <c r="Z191" s="14">
        <v>7.5610627536976893E-2</v>
      </c>
      <c r="AA191" s="14"/>
      <c r="AB191" s="14">
        <v>5.12031873716354E-2</v>
      </c>
      <c r="AC191" s="14">
        <v>5.3477929723988002E-2</v>
      </c>
      <c r="AD191" s="14">
        <v>4.14374215413554E-2</v>
      </c>
      <c r="AE191" s="14">
        <v>5.7113137557737698E-2</v>
      </c>
      <c r="AF191" s="14">
        <v>4.5308812291273502E-2</v>
      </c>
      <c r="AG191" s="14"/>
      <c r="AH191" s="14">
        <v>3.1893562848951999E-2</v>
      </c>
      <c r="AI191" s="14">
        <v>5.8671626603912098E-2</v>
      </c>
      <c r="AJ191" s="14"/>
      <c r="AK191" s="14">
        <v>4.11276220087737E-2</v>
      </c>
      <c r="AL191" s="14">
        <v>5.8564397185615201E-2</v>
      </c>
      <c r="AM191" s="14"/>
      <c r="AN191" s="14">
        <v>5.0326456134053801E-2</v>
      </c>
      <c r="AO191" s="14">
        <v>5.2353945161618801E-2</v>
      </c>
      <c r="AP191" s="14"/>
      <c r="AQ191" s="14">
        <v>4.2496835189767899E-2</v>
      </c>
      <c r="AR191" s="14">
        <v>5.1616083111493197E-2</v>
      </c>
      <c r="AS191" s="14">
        <v>5.4604994780238898E-2</v>
      </c>
    </row>
    <row r="192" spans="2:45" x14ac:dyDescent="0.35">
      <c r="B192" t="s">
        <v>118</v>
      </c>
      <c r="C192" s="14">
        <v>3.4203214877100999E-2</v>
      </c>
      <c r="D192" s="14">
        <v>3.1023501811676599E-2</v>
      </c>
      <c r="E192" s="14">
        <v>3.7481384842115099E-2</v>
      </c>
      <c r="F192" s="14"/>
      <c r="G192" s="14">
        <v>0</v>
      </c>
      <c r="H192" s="14">
        <v>9.5670503394243295E-3</v>
      </c>
      <c r="I192" s="14">
        <v>6.4311422488632503E-2</v>
      </c>
      <c r="J192" s="14">
        <v>5.1679481857069401E-2</v>
      </c>
      <c r="K192" s="14">
        <v>4.1441142841842998E-2</v>
      </c>
      <c r="L192" s="14"/>
      <c r="M192" s="14">
        <v>3.6338801882341003E-2</v>
      </c>
      <c r="N192" s="14">
        <v>3.2265566240103502E-2</v>
      </c>
      <c r="O192" s="14">
        <v>3.6476611454740501E-2</v>
      </c>
      <c r="P192" s="14">
        <v>3.2589664185245303E-2</v>
      </c>
      <c r="Q192" s="14"/>
      <c r="R192" s="14">
        <v>3.6032805282039303E-2</v>
      </c>
      <c r="S192" s="14">
        <v>2.5405410143479499E-2</v>
      </c>
      <c r="T192" s="14">
        <v>1.53893397259865E-2</v>
      </c>
      <c r="U192" s="14">
        <v>5.2889706031022797E-2</v>
      </c>
      <c r="V192" s="14">
        <v>4.48723108632351E-2</v>
      </c>
      <c r="W192" s="14">
        <v>1.5219979861199299E-2</v>
      </c>
      <c r="X192" s="14">
        <v>1.7466374836437801E-2</v>
      </c>
      <c r="Y192" s="14">
        <v>5.21462850178998E-2</v>
      </c>
      <c r="Z192" s="14">
        <v>5.4619531361935598E-2</v>
      </c>
      <c r="AA192" s="14"/>
      <c r="AB192" s="14">
        <v>3.1706263470325402E-2</v>
      </c>
      <c r="AC192" s="14">
        <v>4.41991557643839E-2</v>
      </c>
      <c r="AD192" s="14">
        <v>2.54716282963325E-2</v>
      </c>
      <c r="AE192" s="14">
        <v>3.4180109571699001E-2</v>
      </c>
      <c r="AF192" s="14">
        <v>4.6730911172989498E-2</v>
      </c>
      <c r="AG192" s="14"/>
      <c r="AH192" s="14">
        <v>2.55992088901737E-2</v>
      </c>
      <c r="AI192" s="14">
        <v>3.7915372988553901E-2</v>
      </c>
      <c r="AJ192" s="14"/>
      <c r="AK192" s="14">
        <v>3.7060617630426999E-2</v>
      </c>
      <c r="AL192" s="14">
        <v>3.5569705008136797E-2</v>
      </c>
      <c r="AM192" s="14"/>
      <c r="AN192" s="14">
        <v>3.5777613757069601E-2</v>
      </c>
      <c r="AO192" s="14">
        <v>3.3875005261427102E-2</v>
      </c>
      <c r="AP192" s="14"/>
      <c r="AQ192" s="14">
        <v>3.3297077351838698E-2</v>
      </c>
      <c r="AR192" s="14">
        <v>3.3791787105059E-2</v>
      </c>
      <c r="AS192" s="14">
        <v>3.53069763860238E-2</v>
      </c>
    </row>
    <row r="193" spans="2:45" x14ac:dyDescent="0.35">
      <c r="B193" t="s">
        <v>70</v>
      </c>
      <c r="C193" s="14">
        <v>3.004675189653E-2</v>
      </c>
      <c r="D193" s="14">
        <v>3.1383397526236499E-2</v>
      </c>
      <c r="E193" s="14">
        <v>2.8756193262997599E-2</v>
      </c>
      <c r="F193" s="14"/>
      <c r="G193" s="14">
        <v>0</v>
      </c>
      <c r="H193" s="14">
        <v>2.0548480984907198E-2</v>
      </c>
      <c r="I193" s="14">
        <v>2.9937175163731101E-2</v>
      </c>
      <c r="J193" s="14">
        <v>6.1173365681501703E-2</v>
      </c>
      <c r="K193" s="14">
        <v>3.4648203895255997E-2</v>
      </c>
      <c r="L193" s="14"/>
      <c r="M193" s="14">
        <v>2.1138341704808699E-2</v>
      </c>
      <c r="N193" s="14">
        <v>3.3186551264901103E-2</v>
      </c>
      <c r="O193" s="14">
        <v>1.7854555667099498E-2</v>
      </c>
      <c r="P193" s="14">
        <v>4.5639502664817901E-2</v>
      </c>
      <c r="Q193" s="14"/>
      <c r="R193" s="14">
        <v>7.0583776212159001E-3</v>
      </c>
      <c r="S193" s="14">
        <v>3.8541156203788403E-2</v>
      </c>
      <c r="T193" s="14">
        <v>3.9338425257980397E-2</v>
      </c>
      <c r="U193" s="14">
        <v>2.8964195164368E-2</v>
      </c>
      <c r="V193" s="14">
        <v>1.9563332908842698E-2</v>
      </c>
      <c r="W193" s="14">
        <v>5.5361218196617899E-2</v>
      </c>
      <c r="X193" s="14">
        <v>3.1595131920845898E-2</v>
      </c>
      <c r="Y193" s="14">
        <v>3.5023373565534997E-2</v>
      </c>
      <c r="Z193" s="14">
        <v>2.6222787847783001E-2</v>
      </c>
      <c r="AA193" s="14"/>
      <c r="AB193" s="14">
        <v>5.4605640054642302E-2</v>
      </c>
      <c r="AC193" s="14">
        <v>2.19845696224008E-2</v>
      </c>
      <c r="AD193" s="14">
        <v>2.67586707859854E-2</v>
      </c>
      <c r="AE193" s="14">
        <v>0</v>
      </c>
      <c r="AF193" s="14">
        <v>0</v>
      </c>
      <c r="AG193" s="14"/>
      <c r="AH193" s="14">
        <v>8.3082429785146603E-3</v>
      </c>
      <c r="AI193" s="14">
        <v>3.43949307781952E-2</v>
      </c>
      <c r="AJ193" s="14"/>
      <c r="AK193" s="14">
        <v>1.16674752730535E-2</v>
      </c>
      <c r="AL193" s="14">
        <v>2.9840039246360899E-2</v>
      </c>
      <c r="AM193" s="14"/>
      <c r="AN193" s="14">
        <v>1.7855266052442899E-2</v>
      </c>
      <c r="AO193" s="14">
        <v>3.7921834046446397E-2</v>
      </c>
      <c r="AP193" s="14"/>
      <c r="AQ193" s="14">
        <v>1.3787748346466599E-2</v>
      </c>
      <c r="AR193" s="14">
        <v>2.60861295479289E-2</v>
      </c>
      <c r="AS193" s="14">
        <v>6.02619973506641E-2</v>
      </c>
    </row>
    <row r="194" spans="2:45" hidden="1" x14ac:dyDescent="0.35">
      <c r="B194" t="s">
        <v>119</v>
      </c>
      <c r="C194" s="14">
        <v>2.68872193285435E-3</v>
      </c>
      <c r="D194" s="14">
        <v>3.57318102313463E-3</v>
      </c>
      <c r="E194" s="14">
        <v>1.8009040508318701E-3</v>
      </c>
      <c r="F194" s="14"/>
      <c r="G194" s="14">
        <v>1.27638720370057E-2</v>
      </c>
      <c r="H194" s="14">
        <v>1.78134544929363E-3</v>
      </c>
      <c r="I194" s="14">
        <v>0</v>
      </c>
      <c r="J194" s="14">
        <v>0</v>
      </c>
      <c r="K194" s="14">
        <v>0</v>
      </c>
      <c r="L194" s="14"/>
      <c r="M194" s="14">
        <v>3.1231549628905199E-3</v>
      </c>
      <c r="N194" s="14">
        <v>5.1710447254668E-3</v>
      </c>
      <c r="O194" s="14">
        <v>0</v>
      </c>
      <c r="P194" s="14">
        <v>2.0572323204725899E-3</v>
      </c>
      <c r="Q194" s="14"/>
      <c r="R194" s="14">
        <v>5.2507837038327397E-3</v>
      </c>
      <c r="S194" s="14">
        <v>0</v>
      </c>
      <c r="T194" s="14">
        <v>0</v>
      </c>
      <c r="U194" s="14">
        <v>0</v>
      </c>
      <c r="V194" s="14">
        <v>0</v>
      </c>
      <c r="W194" s="14">
        <v>5.0999349536713298E-3</v>
      </c>
      <c r="X194" s="14">
        <v>3.8363258170777299E-3</v>
      </c>
      <c r="Y194" s="14">
        <v>0</v>
      </c>
      <c r="Z194" s="14">
        <v>7.3505427005418197E-3</v>
      </c>
      <c r="AA194" s="14"/>
      <c r="AB194" s="14">
        <v>0</v>
      </c>
      <c r="AC194" s="14">
        <v>9.3112719199470798E-3</v>
      </c>
      <c r="AD194" s="14">
        <v>1.3395453281737199E-3</v>
      </c>
      <c r="AE194" s="14">
        <v>0</v>
      </c>
      <c r="AF194" s="14">
        <v>0</v>
      </c>
      <c r="AG194" s="14"/>
      <c r="AH194" s="14">
        <v>0</v>
      </c>
      <c r="AI194" s="14">
        <v>4.2232680619504002E-3</v>
      </c>
      <c r="AJ194" s="14"/>
      <c r="AK194" s="14">
        <v>8.2317682873730095E-3</v>
      </c>
      <c r="AL194" s="14">
        <v>5.9619057984455304E-4</v>
      </c>
      <c r="AM194" s="14"/>
      <c r="AN194" s="14">
        <v>3.0596980103668398E-3</v>
      </c>
      <c r="AO194" s="14">
        <v>2.4656119485276301E-3</v>
      </c>
      <c r="AP194" s="14"/>
      <c r="AQ194" s="14">
        <v>7.0249080684655499E-3</v>
      </c>
      <c r="AR194" s="14">
        <v>1.6186066035323E-3</v>
      </c>
      <c r="AS194" s="14">
        <v>0</v>
      </c>
    </row>
    <row r="195" spans="2:45" x14ac:dyDescent="0.35">
      <c r="B195" t="s">
        <v>120</v>
      </c>
      <c r="C195" s="14">
        <v>1.31514274623367E-2</v>
      </c>
      <c r="D195" s="14">
        <v>1.2249494505874601E-2</v>
      </c>
      <c r="E195" s="14">
        <v>1.40880804443222E-2</v>
      </c>
      <c r="F195" s="14"/>
      <c r="G195" s="14">
        <v>0</v>
      </c>
      <c r="H195" s="14">
        <v>1.4081926404831101E-2</v>
      </c>
      <c r="I195" s="14">
        <v>1.9062287024793199E-2</v>
      </c>
      <c r="J195" s="14">
        <v>1.9579530543588099E-2</v>
      </c>
      <c r="K195" s="14">
        <v>1.0446816365842699E-2</v>
      </c>
      <c r="L195" s="14"/>
      <c r="M195" s="14">
        <v>9.3056257309727004E-3</v>
      </c>
      <c r="N195" s="14">
        <v>8.0053689503356597E-3</v>
      </c>
      <c r="O195" s="14">
        <v>1.21655959862839E-2</v>
      </c>
      <c r="P195" s="14">
        <v>2.3777600988234199E-2</v>
      </c>
      <c r="Q195" s="14"/>
      <c r="R195" s="14">
        <v>2.36128627842839E-2</v>
      </c>
      <c r="S195" s="14">
        <v>6.4079073039714496E-3</v>
      </c>
      <c r="T195" s="14">
        <v>2.6170242197666099E-2</v>
      </c>
      <c r="U195" s="14">
        <v>1.25862858719843E-2</v>
      </c>
      <c r="V195" s="14">
        <v>8.6287274426527297E-3</v>
      </c>
      <c r="W195" s="14">
        <v>9.0923458730074597E-3</v>
      </c>
      <c r="X195" s="14">
        <v>8.9387458195639494E-3</v>
      </c>
      <c r="Y195" s="14">
        <v>8.5548083660874907E-3</v>
      </c>
      <c r="Z195" s="14">
        <v>1.0333278298045701E-2</v>
      </c>
      <c r="AA195" s="14"/>
      <c r="AB195" s="14">
        <v>1.7784504945463402E-2</v>
      </c>
      <c r="AC195" s="14">
        <v>1.35146078764821E-2</v>
      </c>
      <c r="AD195" s="14">
        <v>6.4619040228580202E-3</v>
      </c>
      <c r="AE195" s="14">
        <v>0</v>
      </c>
      <c r="AF195" s="14">
        <v>2.29717704623673E-2</v>
      </c>
      <c r="AG195" s="14"/>
      <c r="AH195" s="14">
        <v>2.5412544626480802E-3</v>
      </c>
      <c r="AI195" s="14">
        <v>1.6074201149097401E-2</v>
      </c>
      <c r="AJ195" s="14"/>
      <c r="AK195" s="14">
        <v>3.6744570068063501E-3</v>
      </c>
      <c r="AL195" s="14">
        <v>1.54487222442203E-2</v>
      </c>
      <c r="AM195" s="14"/>
      <c r="AN195" s="14">
        <v>6.0929470903002001E-3</v>
      </c>
      <c r="AO195" s="14">
        <v>1.83483518450057E-2</v>
      </c>
      <c r="AP195" s="14"/>
      <c r="AQ195" s="14">
        <v>2.3468252477985901E-3</v>
      </c>
      <c r="AR195" s="14">
        <v>8.6104326576571695E-3</v>
      </c>
      <c r="AS195" s="14">
        <v>3.7169147848108597E-2</v>
      </c>
    </row>
    <row r="196" spans="2:45" x14ac:dyDescent="0.35">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row>
    <row r="197" spans="2:45" x14ac:dyDescent="0.35">
      <c r="B197" s="6" t="s">
        <v>129</v>
      </c>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row>
    <row r="198" spans="2:45" x14ac:dyDescent="0.35">
      <c r="B198" s="24" t="s">
        <v>76</v>
      </c>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row>
    <row r="199" spans="2:45" x14ac:dyDescent="0.35">
      <c r="B199" t="s">
        <v>66</v>
      </c>
      <c r="C199" s="14">
        <v>0.30378093370521603</v>
      </c>
      <c r="D199" s="14">
        <v>0.32881349959412498</v>
      </c>
      <c r="E199" s="14">
        <v>0.27910162733361898</v>
      </c>
      <c r="F199" s="14"/>
      <c r="G199" s="14">
        <v>0.28686258518038199</v>
      </c>
      <c r="H199" s="14">
        <v>0.30888626599900498</v>
      </c>
      <c r="I199" s="14">
        <v>0.27464249246462502</v>
      </c>
      <c r="J199" s="14">
        <v>0.32310597443542699</v>
      </c>
      <c r="K199" s="14">
        <v>0.326941716514765</v>
      </c>
      <c r="L199" s="14"/>
      <c r="M199" s="14">
        <v>0.327331294040557</v>
      </c>
      <c r="N199" s="14">
        <v>0.26859882312623801</v>
      </c>
      <c r="O199" s="14">
        <v>0.30632924316333399</v>
      </c>
      <c r="P199" s="14">
        <v>0.31290657681775702</v>
      </c>
      <c r="Q199" s="14"/>
      <c r="R199" s="14">
        <v>0.33389219911295898</v>
      </c>
      <c r="S199" s="14">
        <v>0.30940732819586803</v>
      </c>
      <c r="T199" s="14">
        <v>0.26286595767209597</v>
      </c>
      <c r="U199" s="14">
        <v>0.32384357842817602</v>
      </c>
      <c r="V199" s="14">
        <v>0.29487546548927301</v>
      </c>
      <c r="W199" s="14">
        <v>0.34430791049887999</v>
      </c>
      <c r="X199" s="14">
        <v>0.25533189414253399</v>
      </c>
      <c r="Y199" s="14">
        <v>0.20987789794997899</v>
      </c>
      <c r="Z199" s="14">
        <v>0.32264833431183998</v>
      </c>
      <c r="AA199" s="14"/>
      <c r="AB199" s="14">
        <v>0.26233802250944399</v>
      </c>
      <c r="AC199" s="14">
        <v>0.31067921522629299</v>
      </c>
      <c r="AD199" s="14">
        <v>0.31642041667065002</v>
      </c>
      <c r="AE199" s="14">
        <v>0.33317849990395298</v>
      </c>
      <c r="AF199" s="14">
        <v>0.32390008352872901</v>
      </c>
      <c r="AG199" s="14"/>
      <c r="AH199" s="14">
        <v>0.38757705597620501</v>
      </c>
      <c r="AI199" s="14">
        <v>0.274217200763193</v>
      </c>
      <c r="AJ199" s="14"/>
      <c r="AK199" s="14">
        <v>0.35702421572250098</v>
      </c>
      <c r="AL199" s="14">
        <v>0.284141440141853</v>
      </c>
      <c r="AM199" s="14"/>
      <c r="AN199" s="14">
        <v>0.35497867085613799</v>
      </c>
      <c r="AO199" s="14">
        <v>0.26548603825953798</v>
      </c>
      <c r="AP199" s="14"/>
      <c r="AQ199" s="14">
        <v>0.35597595409846999</v>
      </c>
      <c r="AR199" s="14">
        <v>0.285964756625812</v>
      </c>
      <c r="AS199" s="14">
        <v>0.30772736864761302</v>
      </c>
    </row>
    <row r="200" spans="2:45" x14ac:dyDescent="0.35">
      <c r="B200" t="s">
        <v>67</v>
      </c>
      <c r="C200" s="14">
        <v>0.498698038649797</v>
      </c>
      <c r="D200" s="14">
        <v>0.49326173200782403</v>
      </c>
      <c r="E200" s="14">
        <v>0.50516949982051096</v>
      </c>
      <c r="F200" s="14"/>
      <c r="G200" s="14">
        <v>0.49306561324294501</v>
      </c>
      <c r="H200" s="14">
        <v>0.47841395860961899</v>
      </c>
      <c r="I200" s="14">
        <v>0.51866966076380205</v>
      </c>
      <c r="J200" s="14">
        <v>0.50781230118299803</v>
      </c>
      <c r="K200" s="14">
        <v>0.49378199478731499</v>
      </c>
      <c r="L200" s="14"/>
      <c r="M200" s="14">
        <v>0.49611698721052599</v>
      </c>
      <c r="N200" s="14">
        <v>0.50220397471531097</v>
      </c>
      <c r="O200" s="14">
        <v>0.517766753740593</v>
      </c>
      <c r="P200" s="14">
        <v>0.47876441184239799</v>
      </c>
      <c r="Q200" s="14"/>
      <c r="R200" s="14">
        <v>0.51748983138327098</v>
      </c>
      <c r="S200" s="14">
        <v>0.46913756345354901</v>
      </c>
      <c r="T200" s="14">
        <v>0.45700005126236998</v>
      </c>
      <c r="U200" s="14">
        <v>0.41947075895989999</v>
      </c>
      <c r="V200" s="14">
        <v>0.54372202185718199</v>
      </c>
      <c r="W200" s="14">
        <v>0.50097457180363703</v>
      </c>
      <c r="X200" s="14">
        <v>0.57718201219023402</v>
      </c>
      <c r="Y200" s="14">
        <v>0.53369015673207998</v>
      </c>
      <c r="Z200" s="14">
        <v>0.50441801014744203</v>
      </c>
      <c r="AA200" s="14"/>
      <c r="AB200" s="14">
        <v>0.52615195202791698</v>
      </c>
      <c r="AC200" s="14">
        <v>0.47990340808181498</v>
      </c>
      <c r="AD200" s="14">
        <v>0.48548198179470198</v>
      </c>
      <c r="AE200" s="14">
        <v>0.54671230968220796</v>
      </c>
      <c r="AF200" s="14">
        <v>0.51237559951787803</v>
      </c>
      <c r="AG200" s="14"/>
      <c r="AH200" s="14">
        <v>0.476912158986666</v>
      </c>
      <c r="AI200" s="14">
        <v>0.50580418689898299</v>
      </c>
      <c r="AJ200" s="14"/>
      <c r="AK200" s="14">
        <v>0.478873240514189</v>
      </c>
      <c r="AL200" s="14">
        <v>0.51090380180996697</v>
      </c>
      <c r="AM200" s="14"/>
      <c r="AN200" s="14">
        <v>0.49594520042587897</v>
      </c>
      <c r="AO200" s="14">
        <v>0.50067696240278803</v>
      </c>
      <c r="AP200" s="14"/>
      <c r="AQ200" s="14">
        <v>0.483939772234662</v>
      </c>
      <c r="AR200" s="14">
        <v>0.51464684910293101</v>
      </c>
      <c r="AS200" s="14">
        <v>0.48015819026425499</v>
      </c>
    </row>
    <row r="201" spans="2:45" x14ac:dyDescent="0.35">
      <c r="B201" t="s">
        <v>127</v>
      </c>
      <c r="C201" s="14">
        <v>0.15332802040031701</v>
      </c>
      <c r="D201" s="14">
        <v>0.137753620702669</v>
      </c>
      <c r="E201" s="14">
        <v>0.167387639508704</v>
      </c>
      <c r="F201" s="14"/>
      <c r="G201" s="14">
        <v>0.16888898367742999</v>
      </c>
      <c r="H201" s="14">
        <v>0.15535789932027699</v>
      </c>
      <c r="I201" s="14">
        <v>0.15865548008866001</v>
      </c>
      <c r="J201" s="14">
        <v>0.13742924376745899</v>
      </c>
      <c r="K201" s="14">
        <v>0.14776621101771301</v>
      </c>
      <c r="L201" s="14"/>
      <c r="M201" s="14">
        <v>0.14958721523298901</v>
      </c>
      <c r="N201" s="14">
        <v>0.16097044491022799</v>
      </c>
      <c r="O201" s="14">
        <v>0.14801340565113599</v>
      </c>
      <c r="P201" s="14">
        <v>0.15531878479210701</v>
      </c>
      <c r="Q201" s="14"/>
      <c r="R201" s="14">
        <v>0.10615222926845</v>
      </c>
      <c r="S201" s="14">
        <v>0.166587995584663</v>
      </c>
      <c r="T201" s="14">
        <v>0.19464045913422001</v>
      </c>
      <c r="U201" s="14">
        <v>0.22081315676795399</v>
      </c>
      <c r="V201" s="14">
        <v>0.113827774469877</v>
      </c>
      <c r="W201" s="14">
        <v>0.121046024305609</v>
      </c>
      <c r="X201" s="14">
        <v>0.13736368981069599</v>
      </c>
      <c r="Y201" s="14">
        <v>0.19239522890157401</v>
      </c>
      <c r="Z201" s="14">
        <v>0.15551830871939401</v>
      </c>
      <c r="AA201" s="14"/>
      <c r="AB201" s="14">
        <v>0.171426722108315</v>
      </c>
      <c r="AC201" s="14">
        <v>0.162604558520868</v>
      </c>
      <c r="AD201" s="14">
        <v>0.14886470943362901</v>
      </c>
      <c r="AE201" s="14">
        <v>9.0621823339705199E-2</v>
      </c>
      <c r="AF201" s="14">
        <v>0.13589917630429801</v>
      </c>
      <c r="AG201" s="14"/>
      <c r="AH201" s="14">
        <v>0.10794939000574399</v>
      </c>
      <c r="AI201" s="14">
        <v>0.17413224156881099</v>
      </c>
      <c r="AJ201" s="14"/>
      <c r="AK201" s="14">
        <v>0.12708961818578601</v>
      </c>
      <c r="AL201" s="14">
        <v>0.162818133384807</v>
      </c>
      <c r="AM201" s="14"/>
      <c r="AN201" s="14">
        <v>0.117530302706913</v>
      </c>
      <c r="AO201" s="14">
        <v>0.18249090357058201</v>
      </c>
      <c r="AP201" s="14"/>
      <c r="AQ201" s="14">
        <v>0.121719851049225</v>
      </c>
      <c r="AR201" s="14">
        <v>0.15725827672191101</v>
      </c>
      <c r="AS201" s="14">
        <v>0.181598863448375</v>
      </c>
    </row>
    <row r="202" spans="2:45" x14ac:dyDescent="0.35">
      <c r="B202" t="s">
        <v>69</v>
      </c>
      <c r="C202" s="14">
        <v>2.9605936271442E-2</v>
      </c>
      <c r="D202" s="14">
        <v>2.4974075749175002E-2</v>
      </c>
      <c r="E202" s="14">
        <v>3.4341408362870203E-2</v>
      </c>
      <c r="F202" s="14"/>
      <c r="G202" s="14">
        <v>4.3831572826294303E-2</v>
      </c>
      <c r="H202" s="14">
        <v>4.0790402795269402E-2</v>
      </c>
      <c r="I202" s="14">
        <v>2.3744509818070199E-2</v>
      </c>
      <c r="J202" s="14">
        <v>2.60927851079308E-2</v>
      </c>
      <c r="K202" s="14">
        <v>1.2668337221189801E-2</v>
      </c>
      <c r="L202" s="14"/>
      <c r="M202" s="14">
        <v>1.0427363624116601E-2</v>
      </c>
      <c r="N202" s="14">
        <v>4.7985800749280799E-2</v>
      </c>
      <c r="O202" s="14">
        <v>1.95145079758191E-2</v>
      </c>
      <c r="P202" s="14">
        <v>4.06542305488393E-2</v>
      </c>
      <c r="Q202" s="14"/>
      <c r="R202" s="14">
        <v>3.0829507896863399E-2</v>
      </c>
      <c r="S202" s="14">
        <v>3.88306897990933E-2</v>
      </c>
      <c r="T202" s="14">
        <v>6.6629113004260498E-2</v>
      </c>
      <c r="U202" s="14">
        <v>2.4270917955841999E-2</v>
      </c>
      <c r="V202" s="14">
        <v>3.3389879064169598E-2</v>
      </c>
      <c r="W202" s="14">
        <v>7.3260653914925897E-3</v>
      </c>
      <c r="X202" s="14">
        <v>1.9925084339844801E-2</v>
      </c>
      <c r="Y202" s="14">
        <v>3.9044158941861397E-2</v>
      </c>
      <c r="Z202" s="14">
        <v>1.1193803626085101E-2</v>
      </c>
      <c r="AA202" s="14"/>
      <c r="AB202" s="14">
        <v>3.11623066597034E-2</v>
      </c>
      <c r="AC202" s="14">
        <v>3.6634083575220702E-2</v>
      </c>
      <c r="AD202" s="14">
        <v>2.9708702960503999E-2</v>
      </c>
      <c r="AE202" s="14">
        <v>2.12347165899479E-2</v>
      </c>
      <c r="AF202" s="14">
        <v>0</v>
      </c>
      <c r="AG202" s="14"/>
      <c r="AH202" s="14">
        <v>2.2609925175146001E-2</v>
      </c>
      <c r="AI202" s="14">
        <v>3.2353535643447902E-2</v>
      </c>
      <c r="AJ202" s="14"/>
      <c r="AK202" s="14">
        <v>2.6521433543336099E-2</v>
      </c>
      <c r="AL202" s="14">
        <v>2.9889903822294998E-2</v>
      </c>
      <c r="AM202" s="14"/>
      <c r="AN202" s="14">
        <v>2.2990549633362199E-2</v>
      </c>
      <c r="AO202" s="14">
        <v>3.4913922558069098E-2</v>
      </c>
      <c r="AP202" s="14"/>
      <c r="AQ202" s="14">
        <v>2.50032118039159E-2</v>
      </c>
      <c r="AR202" s="14">
        <v>3.5104152104133299E-2</v>
      </c>
      <c r="AS202" s="14">
        <v>1.60669285364726E-2</v>
      </c>
    </row>
    <row r="203" spans="2:45" x14ac:dyDescent="0.35">
      <c r="B203" t="s">
        <v>70</v>
      </c>
      <c r="C203" s="14">
        <v>1.35560690012364E-2</v>
      </c>
      <c r="D203" s="14">
        <v>1.31430465883662E-2</v>
      </c>
      <c r="E203" s="14">
        <v>1.3999824974295199E-2</v>
      </c>
      <c r="F203" s="14"/>
      <c r="G203" s="14">
        <v>7.3512450729481997E-3</v>
      </c>
      <c r="H203" s="14">
        <v>1.40190537200521E-2</v>
      </c>
      <c r="I203" s="14">
        <v>2.4287856864842802E-2</v>
      </c>
      <c r="J203" s="14">
        <v>5.5596955061852802E-3</v>
      </c>
      <c r="K203" s="14">
        <v>1.60625634850864E-2</v>
      </c>
      <c r="L203" s="14"/>
      <c r="M203" s="14">
        <v>1.6537139891810701E-2</v>
      </c>
      <c r="N203" s="14">
        <v>2.0240956498941701E-2</v>
      </c>
      <c r="O203" s="14">
        <v>3.66591641505292E-3</v>
      </c>
      <c r="P203" s="14">
        <v>1.2355995998899401E-2</v>
      </c>
      <c r="Q203" s="14"/>
      <c r="R203" s="14">
        <v>1.16362323384572E-2</v>
      </c>
      <c r="S203" s="14">
        <v>1.29936217350471E-2</v>
      </c>
      <c r="T203" s="14">
        <v>1.88644189270533E-2</v>
      </c>
      <c r="U203" s="14">
        <v>1.1601587888127899E-2</v>
      </c>
      <c r="V203" s="14">
        <v>1.41848591194976E-2</v>
      </c>
      <c r="W203" s="14">
        <v>2.0919971633700098E-2</v>
      </c>
      <c r="X203" s="14">
        <v>1.0197319516691099E-2</v>
      </c>
      <c r="Y203" s="14">
        <v>2.49925574745062E-2</v>
      </c>
      <c r="Z203" s="14">
        <v>6.2215431952385098E-3</v>
      </c>
      <c r="AA203" s="14"/>
      <c r="AB203" s="14">
        <v>8.9209966946210903E-3</v>
      </c>
      <c r="AC203" s="14">
        <v>1.01787345958026E-2</v>
      </c>
      <c r="AD203" s="14">
        <v>1.59197615542962E-2</v>
      </c>
      <c r="AE203" s="14">
        <v>8.2526504841860197E-3</v>
      </c>
      <c r="AF203" s="14">
        <v>2.7825140649094901E-2</v>
      </c>
      <c r="AG203" s="14"/>
      <c r="AH203" s="14">
        <v>3.04001326174145E-3</v>
      </c>
      <c r="AI203" s="14">
        <v>1.3492835125566101E-2</v>
      </c>
      <c r="AJ203" s="14"/>
      <c r="AK203" s="14">
        <v>8.5466491038374004E-3</v>
      </c>
      <c r="AL203" s="14">
        <v>1.2246720841078401E-2</v>
      </c>
      <c r="AM203" s="14"/>
      <c r="AN203" s="14">
        <v>8.5552763777080008E-3</v>
      </c>
      <c r="AO203" s="14">
        <v>1.4550305476954401E-2</v>
      </c>
      <c r="AP203" s="14"/>
      <c r="AQ203" s="14">
        <v>1.12276744646245E-2</v>
      </c>
      <c r="AR203" s="14">
        <v>7.0259654452128097E-3</v>
      </c>
      <c r="AS203" s="14">
        <v>1.44486491032843E-2</v>
      </c>
    </row>
    <row r="204" spans="2:45" x14ac:dyDescent="0.35">
      <c r="B204" t="s">
        <v>71</v>
      </c>
      <c r="C204" s="14">
        <v>0.80247897235501198</v>
      </c>
      <c r="D204" s="14">
        <v>0.82207523160194895</v>
      </c>
      <c r="E204" s="14">
        <v>0.78427112715413005</v>
      </c>
      <c r="F204" s="14"/>
      <c r="G204" s="14">
        <v>0.77992819842332695</v>
      </c>
      <c r="H204" s="14">
        <v>0.78730022460862303</v>
      </c>
      <c r="I204" s="14">
        <v>0.79331215322842696</v>
      </c>
      <c r="J204" s="14">
        <v>0.83091827561842502</v>
      </c>
      <c r="K204" s="14">
        <v>0.82072371130207999</v>
      </c>
      <c r="L204" s="14"/>
      <c r="M204" s="14">
        <v>0.82344828125108305</v>
      </c>
      <c r="N204" s="14">
        <v>0.77080279784155004</v>
      </c>
      <c r="O204" s="14">
        <v>0.82409599690392699</v>
      </c>
      <c r="P204" s="14">
        <v>0.79167098866015495</v>
      </c>
      <c r="Q204" s="14"/>
      <c r="R204" s="14">
        <v>0.85138203049622996</v>
      </c>
      <c r="S204" s="14">
        <v>0.77854489164941798</v>
      </c>
      <c r="T204" s="14">
        <v>0.71986600893446595</v>
      </c>
      <c r="U204" s="14">
        <v>0.74331433738807595</v>
      </c>
      <c r="V204" s="14">
        <v>0.83859748734645501</v>
      </c>
      <c r="W204" s="14">
        <v>0.84528248230251601</v>
      </c>
      <c r="X204" s="14">
        <v>0.83251390633276801</v>
      </c>
      <c r="Y204" s="14">
        <v>0.743568054682058</v>
      </c>
      <c r="Z204" s="14">
        <v>0.82706634445928195</v>
      </c>
      <c r="AA204" s="14"/>
      <c r="AB204" s="14">
        <v>0.78848997453736003</v>
      </c>
      <c r="AC204" s="14">
        <v>0.79058262330810802</v>
      </c>
      <c r="AD204" s="14">
        <v>0.80190239846535205</v>
      </c>
      <c r="AE204" s="14">
        <v>0.87989080958616095</v>
      </c>
      <c r="AF204" s="14">
        <v>0.83627568304660804</v>
      </c>
      <c r="AG204" s="14"/>
      <c r="AH204" s="14">
        <v>0.86448921496287201</v>
      </c>
      <c r="AI204" s="14">
        <v>0.78002138766217499</v>
      </c>
      <c r="AJ204" s="14"/>
      <c r="AK204" s="14">
        <v>0.83589745623668998</v>
      </c>
      <c r="AL204" s="14">
        <v>0.79504524195182003</v>
      </c>
      <c r="AM204" s="14"/>
      <c r="AN204" s="14">
        <v>0.85092387128201696</v>
      </c>
      <c r="AO204" s="14">
        <v>0.76616300066232701</v>
      </c>
      <c r="AP204" s="14"/>
      <c r="AQ204" s="14">
        <v>0.83991572633313305</v>
      </c>
      <c r="AR204" s="14">
        <v>0.80061160572874301</v>
      </c>
      <c r="AS204" s="14">
        <v>0.78788555891186796</v>
      </c>
    </row>
    <row r="205" spans="2:45" x14ac:dyDescent="0.35">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row>
    <row r="206" spans="2:45" x14ac:dyDescent="0.35">
      <c r="B206" s="6" t="s">
        <v>130</v>
      </c>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row>
    <row r="207" spans="2:45" x14ac:dyDescent="0.35">
      <c r="B207" s="24" t="s">
        <v>76</v>
      </c>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row>
    <row r="208" spans="2:45" x14ac:dyDescent="0.35">
      <c r="B208" t="s">
        <v>66</v>
      </c>
      <c r="C208" s="14">
        <v>0.17297421310573499</v>
      </c>
      <c r="D208" s="14">
        <v>0.19515998307415899</v>
      </c>
      <c r="E208" s="14">
        <v>0.14985547371234301</v>
      </c>
      <c r="F208" s="14"/>
      <c r="G208" s="14">
        <v>0.22586895827703199</v>
      </c>
      <c r="H208" s="14">
        <v>0.20871834888139601</v>
      </c>
      <c r="I208" s="14">
        <v>0.166959400317201</v>
      </c>
      <c r="J208" s="14">
        <v>0.127206577266847</v>
      </c>
      <c r="K208" s="14">
        <v>0.13800774228076401</v>
      </c>
      <c r="L208" s="14"/>
      <c r="M208" s="14">
        <v>0.17509406161711499</v>
      </c>
      <c r="N208" s="14">
        <v>0.14602209206734501</v>
      </c>
      <c r="O208" s="14">
        <v>0.196625875478698</v>
      </c>
      <c r="P208" s="14">
        <v>0.17757278620157199</v>
      </c>
      <c r="Q208" s="14"/>
      <c r="R208" s="14">
        <v>0.243943341753699</v>
      </c>
      <c r="S208" s="14">
        <v>0.157074223784649</v>
      </c>
      <c r="T208" s="14">
        <v>0.16455998529575</v>
      </c>
      <c r="U208" s="14">
        <v>0.14357421141486201</v>
      </c>
      <c r="V208" s="14">
        <v>0.15299576715776</v>
      </c>
      <c r="W208" s="14">
        <v>0.21768766370193501</v>
      </c>
      <c r="X208" s="14">
        <v>0.178285444857715</v>
      </c>
      <c r="Y208" s="14">
        <v>0.102234464332431</v>
      </c>
      <c r="Z208" s="14">
        <v>0.139187286042284</v>
      </c>
      <c r="AA208" s="14"/>
      <c r="AB208" s="14">
        <v>0.15288892327735301</v>
      </c>
      <c r="AC208" s="14">
        <v>0.14933001406913701</v>
      </c>
      <c r="AD208" s="14">
        <v>0.19415085197381701</v>
      </c>
      <c r="AE208" s="14">
        <v>0.19370405661904699</v>
      </c>
      <c r="AF208" s="14">
        <v>0.159774204767195</v>
      </c>
      <c r="AG208" s="14"/>
      <c r="AH208" s="14">
        <v>0.26064880738358898</v>
      </c>
      <c r="AI208" s="14">
        <v>0.13675124493601301</v>
      </c>
      <c r="AJ208" s="14"/>
      <c r="AK208" s="14">
        <v>0.25692602939937398</v>
      </c>
      <c r="AL208" s="14">
        <v>0.13913262223285</v>
      </c>
      <c r="AM208" s="14"/>
      <c r="AN208" s="14">
        <v>0.246908465914606</v>
      </c>
      <c r="AO208" s="14">
        <v>0.115426297859073</v>
      </c>
      <c r="AP208" s="14"/>
      <c r="AQ208" s="14">
        <v>0.212048335036362</v>
      </c>
      <c r="AR208" s="14">
        <v>0.14866749356261</v>
      </c>
      <c r="AS208" s="14">
        <v>0.20411418414244101</v>
      </c>
    </row>
    <row r="209" spans="2:45" x14ac:dyDescent="0.35">
      <c r="B209" t="s">
        <v>67</v>
      </c>
      <c r="C209" s="14">
        <v>0.38667189668044599</v>
      </c>
      <c r="D209" s="14">
        <v>0.40092636061984399</v>
      </c>
      <c r="E209" s="14">
        <v>0.373039356924248</v>
      </c>
      <c r="F209" s="14"/>
      <c r="G209" s="14">
        <v>0.38869746004073202</v>
      </c>
      <c r="H209" s="14">
        <v>0.34756649343713297</v>
      </c>
      <c r="I209" s="14">
        <v>0.41417133218373697</v>
      </c>
      <c r="J209" s="14">
        <v>0.39828262470132603</v>
      </c>
      <c r="K209" s="14">
        <v>0.38469705076787802</v>
      </c>
      <c r="L209" s="14"/>
      <c r="M209" s="14">
        <v>0.406985524836593</v>
      </c>
      <c r="N209" s="14">
        <v>0.36877813503427898</v>
      </c>
      <c r="O209" s="14">
        <v>0.38746899302910598</v>
      </c>
      <c r="P209" s="14">
        <v>0.38517108796090399</v>
      </c>
      <c r="Q209" s="14"/>
      <c r="R209" s="14">
        <v>0.43491091860478698</v>
      </c>
      <c r="S209" s="14">
        <v>0.34702547155555602</v>
      </c>
      <c r="T209" s="14">
        <v>0.327470535592361</v>
      </c>
      <c r="U209" s="14">
        <v>0.37063447134011701</v>
      </c>
      <c r="V209" s="14">
        <v>0.396213122089557</v>
      </c>
      <c r="W209" s="14">
        <v>0.37567323974223399</v>
      </c>
      <c r="X209" s="14">
        <v>0.37622088534616699</v>
      </c>
      <c r="Y209" s="14">
        <v>0.40144418540648202</v>
      </c>
      <c r="Z209" s="14">
        <v>0.439493299379217</v>
      </c>
      <c r="AA209" s="14"/>
      <c r="AB209" s="14">
        <v>0.40513303436382803</v>
      </c>
      <c r="AC209" s="14">
        <v>0.367381293403785</v>
      </c>
      <c r="AD209" s="14">
        <v>0.37079396499578399</v>
      </c>
      <c r="AE209" s="14">
        <v>0.44411012166865099</v>
      </c>
      <c r="AF209" s="14">
        <v>0.41851662809422702</v>
      </c>
      <c r="AG209" s="14"/>
      <c r="AH209" s="14">
        <v>0.39660281922690699</v>
      </c>
      <c r="AI209" s="14">
        <v>0.38095449015503902</v>
      </c>
      <c r="AJ209" s="14"/>
      <c r="AK209" s="14">
        <v>0.41509241524803497</v>
      </c>
      <c r="AL209" s="14">
        <v>0.371572578771101</v>
      </c>
      <c r="AM209" s="14"/>
      <c r="AN209" s="14">
        <v>0.42870060480594002</v>
      </c>
      <c r="AO209" s="14">
        <v>0.350091573377664</v>
      </c>
      <c r="AP209" s="14"/>
      <c r="AQ209" s="14">
        <v>0.417928042240089</v>
      </c>
      <c r="AR209" s="14">
        <v>0.36606390072591599</v>
      </c>
      <c r="AS209" s="14">
        <v>0.39140072340619497</v>
      </c>
    </row>
    <row r="210" spans="2:45" x14ac:dyDescent="0.35">
      <c r="B210" t="s">
        <v>127</v>
      </c>
      <c r="C210" s="14">
        <v>0.31013348305258298</v>
      </c>
      <c r="D210" s="14">
        <v>0.29950923019028602</v>
      </c>
      <c r="E210" s="14">
        <v>0.320559799449738</v>
      </c>
      <c r="F210" s="14"/>
      <c r="G210" s="14">
        <v>0.25641763943039297</v>
      </c>
      <c r="H210" s="14">
        <v>0.30330377794826302</v>
      </c>
      <c r="I210" s="14">
        <v>0.30226718752456799</v>
      </c>
      <c r="J210" s="14">
        <v>0.32307060353382999</v>
      </c>
      <c r="K210" s="14">
        <v>0.36773212446275799</v>
      </c>
      <c r="L210" s="14"/>
      <c r="M210" s="14">
        <v>0.29436609533049102</v>
      </c>
      <c r="N210" s="14">
        <v>0.34624616640655898</v>
      </c>
      <c r="O210" s="14">
        <v>0.30836119292602299</v>
      </c>
      <c r="P210" s="14">
        <v>0.29328041783373598</v>
      </c>
      <c r="Q210" s="14"/>
      <c r="R210" s="14">
        <v>0.23087481891136799</v>
      </c>
      <c r="S210" s="14">
        <v>0.35915106223510701</v>
      </c>
      <c r="T210" s="14">
        <v>0.33439641522539398</v>
      </c>
      <c r="U210" s="14">
        <v>0.35014644357980401</v>
      </c>
      <c r="V210" s="14">
        <v>0.29677325929662501</v>
      </c>
      <c r="W210" s="14">
        <v>0.26608045101351702</v>
      </c>
      <c r="X210" s="14">
        <v>0.30403324151595601</v>
      </c>
      <c r="Y210" s="14">
        <v>0.35701061466306599</v>
      </c>
      <c r="Z210" s="14">
        <v>0.32458745117332299</v>
      </c>
      <c r="AA210" s="14"/>
      <c r="AB210" s="14">
        <v>0.318805654926476</v>
      </c>
      <c r="AC210" s="14">
        <v>0.33852613043130197</v>
      </c>
      <c r="AD210" s="14">
        <v>0.29334135694580699</v>
      </c>
      <c r="AE210" s="14">
        <v>0.25512037362451001</v>
      </c>
      <c r="AF210" s="14">
        <v>0.33245133527961601</v>
      </c>
      <c r="AG210" s="14"/>
      <c r="AH210" s="14">
        <v>0.26365786156427601</v>
      </c>
      <c r="AI210" s="14">
        <v>0.33247399096324098</v>
      </c>
      <c r="AJ210" s="14"/>
      <c r="AK210" s="14">
        <v>0.25178404121040998</v>
      </c>
      <c r="AL210" s="14">
        <v>0.33940045257643803</v>
      </c>
      <c r="AM210" s="14"/>
      <c r="AN210" s="14">
        <v>0.241278331173196</v>
      </c>
      <c r="AO210" s="14">
        <v>0.367956205708172</v>
      </c>
      <c r="AP210" s="14"/>
      <c r="AQ210" s="14">
        <v>0.26714031151300499</v>
      </c>
      <c r="AR210" s="14">
        <v>0.34044629529841303</v>
      </c>
      <c r="AS210" s="14">
        <v>0.295941874752222</v>
      </c>
    </row>
    <row r="211" spans="2:45" x14ac:dyDescent="0.35">
      <c r="B211" t="s">
        <v>69</v>
      </c>
      <c r="C211" s="14">
        <v>9.8848458653682206E-2</v>
      </c>
      <c r="D211" s="14">
        <v>7.66772290346944E-2</v>
      </c>
      <c r="E211" s="14">
        <v>0.121431238348215</v>
      </c>
      <c r="F211" s="14"/>
      <c r="G211" s="14">
        <v>0.114152927798677</v>
      </c>
      <c r="H211" s="14">
        <v>9.8377395146116001E-2</v>
      </c>
      <c r="I211" s="14">
        <v>8.4598530427903301E-2</v>
      </c>
      <c r="J211" s="14">
        <v>0.114045013823779</v>
      </c>
      <c r="K211" s="14">
        <v>8.2426427918631598E-2</v>
      </c>
      <c r="L211" s="14"/>
      <c r="M211" s="14">
        <v>9.3528585277331197E-2</v>
      </c>
      <c r="N211" s="14">
        <v>0.105757856973326</v>
      </c>
      <c r="O211" s="14">
        <v>8.8410841069112803E-2</v>
      </c>
      <c r="P211" s="14">
        <v>0.10373577114744501</v>
      </c>
      <c r="Q211" s="14"/>
      <c r="R211" s="14">
        <v>7.0157608595711601E-2</v>
      </c>
      <c r="S211" s="14">
        <v>0.10279312008666899</v>
      </c>
      <c r="T211" s="14">
        <v>0.14083936682322801</v>
      </c>
      <c r="U211" s="14">
        <v>8.7300845109913205E-2</v>
      </c>
      <c r="V211" s="14">
        <v>0.109734045414991</v>
      </c>
      <c r="W211" s="14">
        <v>0.104705651471387</v>
      </c>
      <c r="X211" s="14">
        <v>0.107082356570685</v>
      </c>
      <c r="Y211" s="14">
        <v>0.12341408411572399</v>
      </c>
      <c r="Z211" s="14">
        <v>7.8883743175660603E-2</v>
      </c>
      <c r="AA211" s="14"/>
      <c r="AB211" s="14">
        <v>8.8856782377668003E-2</v>
      </c>
      <c r="AC211" s="14">
        <v>0.115330516948402</v>
      </c>
      <c r="AD211" s="14">
        <v>0.11286227313758</v>
      </c>
      <c r="AE211" s="14">
        <v>8.4410846342738599E-2</v>
      </c>
      <c r="AF211" s="14">
        <v>3.6419035501404497E-2</v>
      </c>
      <c r="AG211" s="14"/>
      <c r="AH211" s="14">
        <v>6.5483675586832796E-2</v>
      </c>
      <c r="AI211" s="14">
        <v>0.117903264033032</v>
      </c>
      <c r="AJ211" s="14"/>
      <c r="AK211" s="14">
        <v>6.1201629836701098E-2</v>
      </c>
      <c r="AL211" s="14">
        <v>0.118210323491912</v>
      </c>
      <c r="AM211" s="14"/>
      <c r="AN211" s="14">
        <v>6.6254969255141502E-2</v>
      </c>
      <c r="AO211" s="14">
        <v>0.126769990181445</v>
      </c>
      <c r="AP211" s="14"/>
      <c r="AQ211" s="14">
        <v>8.3493993892703094E-2</v>
      </c>
      <c r="AR211" s="14">
        <v>0.113506944827725</v>
      </c>
      <c r="AS211" s="14">
        <v>8.0914385258112398E-2</v>
      </c>
    </row>
    <row r="212" spans="2:45" x14ac:dyDescent="0.35">
      <c r="B212" t="s">
        <v>70</v>
      </c>
      <c r="C212" s="14">
        <v>2.8583305489088599E-2</v>
      </c>
      <c r="D212" s="14">
        <v>2.41623302113094E-2</v>
      </c>
      <c r="E212" s="14">
        <v>3.3103815525097897E-2</v>
      </c>
      <c r="F212" s="14"/>
      <c r="G212" s="14">
        <v>1.4863014453165201E-2</v>
      </c>
      <c r="H212" s="14">
        <v>3.9501565031312802E-2</v>
      </c>
      <c r="I212" s="14">
        <v>3.2003549546591001E-2</v>
      </c>
      <c r="J212" s="14">
        <v>2.9215913883676298E-2</v>
      </c>
      <c r="K212" s="14">
        <v>2.4357477596037801E-2</v>
      </c>
      <c r="L212" s="14"/>
      <c r="M212" s="14">
        <v>2.8047616669152599E-2</v>
      </c>
      <c r="N212" s="14">
        <v>3.3195749518491399E-2</v>
      </c>
      <c r="O212" s="14">
        <v>1.44229244429949E-2</v>
      </c>
      <c r="P212" s="14">
        <v>3.53125993772248E-2</v>
      </c>
      <c r="Q212" s="14"/>
      <c r="R212" s="14">
        <v>2.01133121344351E-2</v>
      </c>
      <c r="S212" s="14">
        <v>3.0913321106239299E-2</v>
      </c>
      <c r="T212" s="14">
        <v>3.2733697063267099E-2</v>
      </c>
      <c r="U212" s="14">
        <v>4.14612529498469E-2</v>
      </c>
      <c r="V212" s="14">
        <v>3.8381510203533697E-2</v>
      </c>
      <c r="W212" s="14">
        <v>3.0427537704244299E-2</v>
      </c>
      <c r="X212" s="14">
        <v>3.4378071709477098E-2</v>
      </c>
      <c r="Y212" s="14">
        <v>1.5896651482296801E-2</v>
      </c>
      <c r="Z212" s="14">
        <v>1.4244921752852699E-2</v>
      </c>
      <c r="AA212" s="14"/>
      <c r="AB212" s="14">
        <v>3.0785839476267601E-2</v>
      </c>
      <c r="AC212" s="14">
        <v>2.9432045147375199E-2</v>
      </c>
      <c r="AD212" s="14">
        <v>2.3610886150203101E-2</v>
      </c>
      <c r="AE212" s="14">
        <v>1.8683923531479199E-2</v>
      </c>
      <c r="AF212" s="14">
        <v>5.2838796357557602E-2</v>
      </c>
      <c r="AG212" s="14"/>
      <c r="AH212" s="14">
        <v>1.16953796438984E-2</v>
      </c>
      <c r="AI212" s="14">
        <v>2.9891367193937798E-2</v>
      </c>
      <c r="AJ212" s="14"/>
      <c r="AK212" s="14">
        <v>1.3051041375128501E-2</v>
      </c>
      <c r="AL212" s="14">
        <v>2.9677405436631499E-2</v>
      </c>
      <c r="AM212" s="14"/>
      <c r="AN212" s="14">
        <v>1.56426772339479E-2</v>
      </c>
      <c r="AO212" s="14">
        <v>3.5635575719617701E-2</v>
      </c>
      <c r="AP212" s="14"/>
      <c r="AQ212" s="14">
        <v>1.72557809687395E-2</v>
      </c>
      <c r="AR212" s="14">
        <v>2.89835973901259E-2</v>
      </c>
      <c r="AS212" s="14">
        <v>2.4438457257140899E-2</v>
      </c>
    </row>
    <row r="213" spans="2:45" x14ac:dyDescent="0.35">
      <c r="B213" t="s">
        <v>71</v>
      </c>
      <c r="C213" s="14">
        <v>0.55964610978618101</v>
      </c>
      <c r="D213" s="14">
        <v>0.59608634369400304</v>
      </c>
      <c r="E213" s="14">
        <v>0.52289483063659103</v>
      </c>
      <c r="F213" s="14"/>
      <c r="G213" s="14">
        <v>0.61456641831776504</v>
      </c>
      <c r="H213" s="14">
        <v>0.55628484231852904</v>
      </c>
      <c r="I213" s="14">
        <v>0.58113073250093705</v>
      </c>
      <c r="J213" s="14">
        <v>0.52548920196817195</v>
      </c>
      <c r="K213" s="14">
        <v>0.52270479304864204</v>
      </c>
      <c r="L213" s="14"/>
      <c r="M213" s="14">
        <v>0.58207958645370805</v>
      </c>
      <c r="N213" s="14">
        <v>0.51480022710162399</v>
      </c>
      <c r="O213" s="14">
        <v>0.58409486850780401</v>
      </c>
      <c r="P213" s="14">
        <v>0.56274387416247595</v>
      </c>
      <c r="Q213" s="14"/>
      <c r="R213" s="14">
        <v>0.67885426035848495</v>
      </c>
      <c r="S213" s="14">
        <v>0.50409969534020505</v>
      </c>
      <c r="T213" s="14">
        <v>0.492030520888111</v>
      </c>
      <c r="U213" s="14">
        <v>0.51420868275498</v>
      </c>
      <c r="V213" s="14">
        <v>0.54920888924731703</v>
      </c>
      <c r="W213" s="14">
        <v>0.59336090344416903</v>
      </c>
      <c r="X213" s="14">
        <v>0.55450633020388196</v>
      </c>
      <c r="Y213" s="14">
        <v>0.50367864973891296</v>
      </c>
      <c r="Z213" s="14">
        <v>0.57868058542150103</v>
      </c>
      <c r="AA213" s="14"/>
      <c r="AB213" s="14">
        <v>0.55802195764118101</v>
      </c>
      <c r="AC213" s="14">
        <v>0.51671130747292104</v>
      </c>
      <c r="AD213" s="14">
        <v>0.56494481696960197</v>
      </c>
      <c r="AE213" s="14">
        <v>0.63781417828769804</v>
      </c>
      <c r="AF213" s="14">
        <v>0.57829083286142202</v>
      </c>
      <c r="AG213" s="14"/>
      <c r="AH213" s="14">
        <v>0.65725162661049596</v>
      </c>
      <c r="AI213" s="14">
        <v>0.517705735091052</v>
      </c>
      <c r="AJ213" s="14"/>
      <c r="AK213" s="14">
        <v>0.67201844464741001</v>
      </c>
      <c r="AL213" s="14">
        <v>0.510705201003951</v>
      </c>
      <c r="AM213" s="14"/>
      <c r="AN213" s="14">
        <v>0.67560907072054599</v>
      </c>
      <c r="AO213" s="14">
        <v>0.46551787123673799</v>
      </c>
      <c r="AP213" s="14"/>
      <c r="AQ213" s="14">
        <v>0.62997637727645095</v>
      </c>
      <c r="AR213" s="14">
        <v>0.51473139428852599</v>
      </c>
      <c r="AS213" s="14">
        <v>0.59551490754863601</v>
      </c>
    </row>
    <row r="214" spans="2:45" x14ac:dyDescent="0.35">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row>
    <row r="215" spans="2:45" x14ac:dyDescent="0.35">
      <c r="B215" s="6" t="s">
        <v>131</v>
      </c>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row>
    <row r="216" spans="2:45" x14ac:dyDescent="0.35">
      <c r="B216" s="24" t="s">
        <v>76</v>
      </c>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row>
    <row r="217" spans="2:45" x14ac:dyDescent="0.35">
      <c r="B217" t="s">
        <v>66</v>
      </c>
      <c r="C217" s="14">
        <v>0.116371585329164</v>
      </c>
      <c r="D217" s="14">
        <v>0.13501458982065201</v>
      </c>
      <c r="E217" s="14">
        <v>9.6718817636608903E-2</v>
      </c>
      <c r="F217" s="14"/>
      <c r="G217" s="14">
        <v>0.114380583428306</v>
      </c>
      <c r="H217" s="14">
        <v>0.17088903878744599</v>
      </c>
      <c r="I217" s="14">
        <v>0.14501484722872601</v>
      </c>
      <c r="J217" s="14">
        <v>7.1404178438213201E-2</v>
      </c>
      <c r="K217" s="14">
        <v>7.1536121362742205E-2</v>
      </c>
      <c r="L217" s="14"/>
      <c r="M217" s="14">
        <v>0.12894715873919499</v>
      </c>
      <c r="N217" s="14">
        <v>8.4817865103170603E-2</v>
      </c>
      <c r="O217" s="14">
        <v>0.13164800785756101</v>
      </c>
      <c r="P217" s="14">
        <v>0.12249833496116</v>
      </c>
      <c r="Q217" s="14"/>
      <c r="R217" s="14">
        <v>0.19133078639568701</v>
      </c>
      <c r="S217" s="14">
        <v>8.1320205289507105E-2</v>
      </c>
      <c r="T217" s="14">
        <v>0.12669621189813901</v>
      </c>
      <c r="U217" s="14">
        <v>7.10197403330807E-2</v>
      </c>
      <c r="V217" s="14">
        <v>0.106636292169589</v>
      </c>
      <c r="W217" s="14">
        <v>0.131918648172966</v>
      </c>
      <c r="X217" s="14">
        <v>8.88907480784695E-2</v>
      </c>
      <c r="Y217" s="14">
        <v>7.5938302409173403E-2</v>
      </c>
      <c r="Z217" s="14">
        <v>0.12931479916143401</v>
      </c>
      <c r="AA217" s="14"/>
      <c r="AB217" s="14">
        <v>8.3707832969274601E-2</v>
      </c>
      <c r="AC217" s="14">
        <v>7.4607452826964002E-2</v>
      </c>
      <c r="AD217" s="14">
        <v>0.14358904059938901</v>
      </c>
      <c r="AE217" s="14">
        <v>0.163585363604726</v>
      </c>
      <c r="AF217" s="14">
        <v>0.16924676772069699</v>
      </c>
      <c r="AG217" s="14"/>
      <c r="AH217" s="14">
        <v>0.190636946378129</v>
      </c>
      <c r="AI217" s="14">
        <v>8.3242455516999103E-2</v>
      </c>
      <c r="AJ217" s="14"/>
      <c r="AK217" s="14">
        <v>0.19523762318972801</v>
      </c>
      <c r="AL217" s="14">
        <v>8.3568796255755598E-2</v>
      </c>
      <c r="AM217" s="14"/>
      <c r="AN217" s="14">
        <v>0.14967860023500401</v>
      </c>
      <c r="AO217" s="14">
        <v>8.7894778304701104E-2</v>
      </c>
      <c r="AP217" s="14"/>
      <c r="AQ217" s="14">
        <v>0.12983558689437</v>
      </c>
      <c r="AR217" s="14">
        <v>0.107407231214739</v>
      </c>
      <c r="AS217" s="14">
        <v>0.118154903210062</v>
      </c>
    </row>
    <row r="218" spans="2:45" x14ac:dyDescent="0.35">
      <c r="B218" t="s">
        <v>67</v>
      </c>
      <c r="C218" s="14">
        <v>0.27658305638852898</v>
      </c>
      <c r="D218" s="14">
        <v>0.28612577358068397</v>
      </c>
      <c r="E218" s="14">
        <v>0.26749158845716497</v>
      </c>
      <c r="F218" s="14"/>
      <c r="G218" s="14">
        <v>0.30683542052110102</v>
      </c>
      <c r="H218" s="14">
        <v>0.299400863166151</v>
      </c>
      <c r="I218" s="14">
        <v>0.27394930512709897</v>
      </c>
      <c r="J218" s="14">
        <v>0.247209087933456</v>
      </c>
      <c r="K218" s="14">
        <v>0.25660485504700598</v>
      </c>
      <c r="L218" s="14"/>
      <c r="M218" s="14">
        <v>0.30746130316904502</v>
      </c>
      <c r="N218" s="14">
        <v>0.27070102145955099</v>
      </c>
      <c r="O218" s="14">
        <v>0.27065354732519198</v>
      </c>
      <c r="P218" s="14">
        <v>0.25674416486181501</v>
      </c>
      <c r="Q218" s="14"/>
      <c r="R218" s="14">
        <v>0.343244359366631</v>
      </c>
      <c r="S218" s="14">
        <v>0.24756649600486699</v>
      </c>
      <c r="T218" s="14">
        <v>0.229465822164304</v>
      </c>
      <c r="U218" s="14">
        <v>0.24609907468311101</v>
      </c>
      <c r="V218" s="14">
        <v>0.32347859353709402</v>
      </c>
      <c r="W218" s="14">
        <v>0.24916726309303699</v>
      </c>
      <c r="X218" s="14">
        <v>0.266167493148665</v>
      </c>
      <c r="Y218" s="14">
        <v>0.31693963401393999</v>
      </c>
      <c r="Z218" s="14">
        <v>0.27352335846243903</v>
      </c>
      <c r="AA218" s="14"/>
      <c r="AB218" s="14">
        <v>0.25390303702498501</v>
      </c>
      <c r="AC218" s="14">
        <v>0.24582493743801601</v>
      </c>
      <c r="AD218" s="14">
        <v>0.30129071299235299</v>
      </c>
      <c r="AE218" s="14">
        <v>0.31188254855047498</v>
      </c>
      <c r="AF218" s="14">
        <v>0.44481240009322198</v>
      </c>
      <c r="AG218" s="14"/>
      <c r="AH218" s="14">
        <v>0.34131680157019201</v>
      </c>
      <c r="AI218" s="14">
        <v>0.24292750890706799</v>
      </c>
      <c r="AJ218" s="14"/>
      <c r="AK218" s="14">
        <v>0.29894354580708199</v>
      </c>
      <c r="AL218" s="14">
        <v>0.25590115449689299</v>
      </c>
      <c r="AM218" s="14"/>
      <c r="AN218" s="14">
        <v>0.32395600230669302</v>
      </c>
      <c r="AO218" s="14">
        <v>0.23698799646577201</v>
      </c>
      <c r="AP218" s="14"/>
      <c r="AQ218" s="14">
        <v>0.31630924380722802</v>
      </c>
      <c r="AR218" s="14">
        <v>0.25211416539867099</v>
      </c>
      <c r="AS218" s="14">
        <v>0.29429227271880198</v>
      </c>
    </row>
    <row r="219" spans="2:45" x14ac:dyDescent="0.35">
      <c r="B219" t="s">
        <v>127</v>
      </c>
      <c r="C219" s="14">
        <v>0.36101785314853002</v>
      </c>
      <c r="D219" s="14">
        <v>0.36064732673898597</v>
      </c>
      <c r="E219" s="14">
        <v>0.36210287209700198</v>
      </c>
      <c r="F219" s="14"/>
      <c r="G219" s="14">
        <v>0.391912131835573</v>
      </c>
      <c r="H219" s="14">
        <v>0.335093590881133</v>
      </c>
      <c r="I219" s="14">
        <v>0.34915244028638698</v>
      </c>
      <c r="J219" s="14">
        <v>0.35558507716058402</v>
      </c>
      <c r="K219" s="14">
        <v>0.38220472043467002</v>
      </c>
      <c r="L219" s="14"/>
      <c r="M219" s="14">
        <v>0.38389658227203699</v>
      </c>
      <c r="N219" s="14">
        <v>0.37462945195021102</v>
      </c>
      <c r="O219" s="14">
        <v>0.329308202591857</v>
      </c>
      <c r="P219" s="14">
        <v>0.34479639369939802</v>
      </c>
      <c r="Q219" s="14"/>
      <c r="R219" s="14">
        <v>0.318929015518433</v>
      </c>
      <c r="S219" s="14">
        <v>0.37742418378332898</v>
      </c>
      <c r="T219" s="14">
        <v>0.38284340254402799</v>
      </c>
      <c r="U219" s="14">
        <v>0.36514652068530501</v>
      </c>
      <c r="V219" s="14">
        <v>0.33019727645749503</v>
      </c>
      <c r="W219" s="14">
        <v>0.42944396329530399</v>
      </c>
      <c r="X219" s="14">
        <v>0.36128611895929602</v>
      </c>
      <c r="Y219" s="14">
        <v>0.31284153336658999</v>
      </c>
      <c r="Z219" s="14">
        <v>0.35916923268045597</v>
      </c>
      <c r="AA219" s="14"/>
      <c r="AB219" s="14">
        <v>0.34791480642977501</v>
      </c>
      <c r="AC219" s="14">
        <v>0.39602641640535202</v>
      </c>
      <c r="AD219" s="14">
        <v>0.341999800623498</v>
      </c>
      <c r="AE219" s="14">
        <v>0.38405735770541999</v>
      </c>
      <c r="AF219" s="14">
        <v>0.32162511828436702</v>
      </c>
      <c r="AG219" s="14"/>
      <c r="AH219" s="14">
        <v>0.33146289921969702</v>
      </c>
      <c r="AI219" s="14">
        <v>0.38525409152185802</v>
      </c>
      <c r="AJ219" s="14"/>
      <c r="AK219" s="14">
        <v>0.36090676018870599</v>
      </c>
      <c r="AL219" s="14">
        <v>0.37616866554887401</v>
      </c>
      <c r="AM219" s="14"/>
      <c r="AN219" s="14">
        <v>0.36447876987983302</v>
      </c>
      <c r="AO219" s="14">
        <v>0.35955206907085102</v>
      </c>
      <c r="AP219" s="14"/>
      <c r="AQ219" s="14">
        <v>0.38121196602054302</v>
      </c>
      <c r="AR219" s="14">
        <v>0.36485505748223901</v>
      </c>
      <c r="AS219" s="14">
        <v>0.33510296059466899</v>
      </c>
    </row>
    <row r="220" spans="2:45" x14ac:dyDescent="0.35">
      <c r="B220" t="s">
        <v>69</v>
      </c>
      <c r="C220" s="14">
        <v>0.16663004394589001</v>
      </c>
      <c r="D220" s="14">
        <v>0.154336633690039</v>
      </c>
      <c r="E220" s="14">
        <v>0.17937183147604399</v>
      </c>
      <c r="F220" s="14"/>
      <c r="G220" s="14">
        <v>0.148891515849672</v>
      </c>
      <c r="H220" s="14">
        <v>0.15763341910897799</v>
      </c>
      <c r="I220" s="14">
        <v>0.15946608387139</v>
      </c>
      <c r="J220" s="14">
        <v>0.19915271635961401</v>
      </c>
      <c r="K220" s="14">
        <v>0.164838314160204</v>
      </c>
      <c r="L220" s="14"/>
      <c r="M220" s="14">
        <v>0.12407883739178401</v>
      </c>
      <c r="N220" s="14">
        <v>0.18205964206233199</v>
      </c>
      <c r="O220" s="14">
        <v>0.19873791566013599</v>
      </c>
      <c r="P220" s="14">
        <v>0.171561442554414</v>
      </c>
      <c r="Q220" s="14"/>
      <c r="R220" s="14">
        <v>9.64329962849656E-2</v>
      </c>
      <c r="S220" s="14">
        <v>0.19280731094658701</v>
      </c>
      <c r="T220" s="14">
        <v>0.18226648735843401</v>
      </c>
      <c r="U220" s="14">
        <v>0.23372356574318501</v>
      </c>
      <c r="V220" s="14">
        <v>0.17065773241335799</v>
      </c>
      <c r="W220" s="14">
        <v>0.122419083555068</v>
      </c>
      <c r="X220" s="14">
        <v>0.19265783567716099</v>
      </c>
      <c r="Y220" s="14">
        <v>0.17680575198947299</v>
      </c>
      <c r="Z220" s="14">
        <v>0.15924944930516599</v>
      </c>
      <c r="AA220" s="14"/>
      <c r="AB220" s="14">
        <v>0.192258400263013</v>
      </c>
      <c r="AC220" s="14">
        <v>0.183465004614487</v>
      </c>
      <c r="AD220" s="14">
        <v>0.15836512141589401</v>
      </c>
      <c r="AE220" s="14">
        <v>0.10534752761702</v>
      </c>
      <c r="AF220" s="14">
        <v>4.9469784493749398E-2</v>
      </c>
      <c r="AG220" s="14"/>
      <c r="AH220" s="14">
        <v>0.11005116998648599</v>
      </c>
      <c r="AI220" s="14">
        <v>0.19551388711516901</v>
      </c>
      <c r="AJ220" s="14"/>
      <c r="AK220" s="14">
        <v>0.107687555953086</v>
      </c>
      <c r="AL220" s="14">
        <v>0.19304984581003101</v>
      </c>
      <c r="AM220" s="14"/>
      <c r="AN220" s="14">
        <v>0.12105006543404</v>
      </c>
      <c r="AO220" s="14">
        <v>0.20683704913861301</v>
      </c>
      <c r="AP220" s="14"/>
      <c r="AQ220" s="14">
        <v>0.13094911929456499</v>
      </c>
      <c r="AR220" s="14">
        <v>0.18795283696201201</v>
      </c>
      <c r="AS220" s="14">
        <v>0.16756664686965</v>
      </c>
    </row>
    <row r="221" spans="2:45" x14ac:dyDescent="0.35">
      <c r="B221" t="s">
        <v>70</v>
      </c>
      <c r="C221" s="14">
        <v>6.6659380927601805E-2</v>
      </c>
      <c r="D221" s="14">
        <v>5.19851235741981E-2</v>
      </c>
      <c r="E221" s="14">
        <v>8.0695908561236498E-2</v>
      </c>
      <c r="F221" s="14"/>
      <c r="G221" s="14">
        <v>3.7980348365347902E-2</v>
      </c>
      <c r="H221" s="14">
        <v>3.00601289506108E-2</v>
      </c>
      <c r="I221" s="14">
        <v>5.99611745924582E-2</v>
      </c>
      <c r="J221" s="14">
        <v>0.100462293947726</v>
      </c>
      <c r="K221" s="14">
        <v>0.107950475502524</v>
      </c>
      <c r="L221" s="14"/>
      <c r="M221" s="14">
        <v>4.9685480019247399E-2</v>
      </c>
      <c r="N221" s="14">
        <v>7.8746972144362007E-2</v>
      </c>
      <c r="O221" s="14">
        <v>5.4850722347355801E-2</v>
      </c>
      <c r="P221" s="14">
        <v>8.2040019947772505E-2</v>
      </c>
      <c r="Q221" s="14"/>
      <c r="R221" s="14">
        <v>4.3131214901748399E-2</v>
      </c>
      <c r="S221" s="14">
        <v>8.7219837004520406E-2</v>
      </c>
      <c r="T221" s="14">
        <v>5.4124728236092698E-2</v>
      </c>
      <c r="U221" s="14">
        <v>7.2033791584705104E-2</v>
      </c>
      <c r="V221" s="14">
        <v>5.9193289347344399E-2</v>
      </c>
      <c r="W221" s="14">
        <v>4.8524216743734798E-2</v>
      </c>
      <c r="X221" s="14">
        <v>9.0997804136408594E-2</v>
      </c>
      <c r="Y221" s="14">
        <v>0.117474778220824</v>
      </c>
      <c r="Z221" s="14">
        <v>5.6232516312251499E-2</v>
      </c>
      <c r="AA221" s="14"/>
      <c r="AB221" s="14">
        <v>9.8760768128317605E-2</v>
      </c>
      <c r="AC221" s="14">
        <v>8.33064991274024E-2</v>
      </c>
      <c r="AD221" s="14">
        <v>4.9160966755687097E-2</v>
      </c>
      <c r="AE221" s="14">
        <v>2.5647369874930302E-2</v>
      </c>
      <c r="AF221" s="14">
        <v>0</v>
      </c>
      <c r="AG221" s="14"/>
      <c r="AH221" s="14">
        <v>1.7854509544585399E-2</v>
      </c>
      <c r="AI221" s="14">
        <v>7.9286183259237003E-2</v>
      </c>
      <c r="AJ221" s="14"/>
      <c r="AK221" s="14">
        <v>2.87233429777192E-2</v>
      </c>
      <c r="AL221" s="14">
        <v>7.8480352318221799E-2</v>
      </c>
      <c r="AM221" s="14"/>
      <c r="AN221" s="14">
        <v>3.2280674598505997E-2</v>
      </c>
      <c r="AO221" s="14">
        <v>9.2306312652954595E-2</v>
      </c>
      <c r="AP221" s="14"/>
      <c r="AQ221" s="14">
        <v>3.5000220732765402E-2</v>
      </c>
      <c r="AR221" s="14">
        <v>7.5231680313869204E-2</v>
      </c>
      <c r="AS221" s="14">
        <v>6.3209686632678702E-2</v>
      </c>
    </row>
    <row r="222" spans="2:45" x14ac:dyDescent="0.35">
      <c r="B222" t="s">
        <v>71</v>
      </c>
      <c r="C222" s="14">
        <v>0.39295464171769301</v>
      </c>
      <c r="D222" s="14">
        <v>0.42114036340133598</v>
      </c>
      <c r="E222" s="14">
        <v>0.36421040609377398</v>
      </c>
      <c r="F222" s="14"/>
      <c r="G222" s="14">
        <v>0.421216003949407</v>
      </c>
      <c r="H222" s="14">
        <v>0.47028990195359699</v>
      </c>
      <c r="I222" s="14">
        <v>0.41896415235582501</v>
      </c>
      <c r="J222" s="14">
        <v>0.31861326637166898</v>
      </c>
      <c r="K222" s="14">
        <v>0.32814097640974799</v>
      </c>
      <c r="L222" s="14"/>
      <c r="M222" s="14">
        <v>0.43640846190824001</v>
      </c>
      <c r="N222" s="14">
        <v>0.35551888656272201</v>
      </c>
      <c r="O222" s="14">
        <v>0.40230155518275301</v>
      </c>
      <c r="P222" s="14">
        <v>0.37924249982297398</v>
      </c>
      <c r="Q222" s="14"/>
      <c r="R222" s="14">
        <v>0.53457514576231702</v>
      </c>
      <c r="S222" s="14">
        <v>0.32888670129437397</v>
      </c>
      <c r="T222" s="14">
        <v>0.35616203406244301</v>
      </c>
      <c r="U222" s="14">
        <v>0.31711881501619199</v>
      </c>
      <c r="V222" s="14">
        <v>0.43011488570668299</v>
      </c>
      <c r="W222" s="14">
        <v>0.381085911266003</v>
      </c>
      <c r="X222" s="14">
        <v>0.35505824122713497</v>
      </c>
      <c r="Y222" s="14">
        <v>0.39287793642311297</v>
      </c>
      <c r="Z222" s="14">
        <v>0.40283815762387298</v>
      </c>
      <c r="AA222" s="14"/>
      <c r="AB222" s="14">
        <v>0.33761086999425999</v>
      </c>
      <c r="AC222" s="14">
        <v>0.32043239026497999</v>
      </c>
      <c r="AD222" s="14">
        <v>0.44487975359174098</v>
      </c>
      <c r="AE222" s="14">
        <v>0.47546791215520101</v>
      </c>
      <c r="AF222" s="14">
        <v>0.614059167813919</v>
      </c>
      <c r="AG222" s="14"/>
      <c r="AH222" s="14">
        <v>0.53195374794831995</v>
      </c>
      <c r="AI222" s="14">
        <v>0.32616996442406698</v>
      </c>
      <c r="AJ222" s="14"/>
      <c r="AK222" s="14">
        <v>0.49418116899681003</v>
      </c>
      <c r="AL222" s="14">
        <v>0.33946995075264902</v>
      </c>
      <c r="AM222" s="14"/>
      <c r="AN222" s="14">
        <v>0.47363460254169698</v>
      </c>
      <c r="AO222" s="14">
        <v>0.324882774770474</v>
      </c>
      <c r="AP222" s="14"/>
      <c r="AQ222" s="14">
        <v>0.44614483070159799</v>
      </c>
      <c r="AR222" s="14">
        <v>0.35952139661340998</v>
      </c>
      <c r="AS222" s="14">
        <v>0.41244717592886498</v>
      </c>
    </row>
    <row r="223" spans="2:45" x14ac:dyDescent="0.35">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row>
    <row r="224" spans="2:45" x14ac:dyDescent="0.35">
      <c r="B224" s="6" t="s">
        <v>132</v>
      </c>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row>
    <row r="225" spans="2:45" x14ac:dyDescent="0.35">
      <c r="B225" s="24" t="s">
        <v>76</v>
      </c>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row>
    <row r="226" spans="2:45" x14ac:dyDescent="0.35">
      <c r="B226" t="s">
        <v>66</v>
      </c>
      <c r="C226" s="14">
        <v>0.51704843532351297</v>
      </c>
      <c r="D226" s="14">
        <v>0.49034802359355301</v>
      </c>
      <c r="E226" s="14">
        <v>0.54397165743540599</v>
      </c>
      <c r="F226" s="14"/>
      <c r="G226" s="14">
        <v>0.42922626179780199</v>
      </c>
      <c r="H226" s="14">
        <v>0.52474850794022998</v>
      </c>
      <c r="I226" s="14">
        <v>0.50542080029247105</v>
      </c>
      <c r="J226" s="14">
        <v>0.54622685106282898</v>
      </c>
      <c r="K226" s="14">
        <v>0.57665740108922103</v>
      </c>
      <c r="L226" s="14"/>
      <c r="M226" s="14">
        <v>0.53664862700327798</v>
      </c>
      <c r="N226" s="14">
        <v>0.48080539962530899</v>
      </c>
      <c r="O226" s="14">
        <v>0.53390330439143396</v>
      </c>
      <c r="P226" s="14">
        <v>0.516268505277935</v>
      </c>
      <c r="Q226" s="14"/>
      <c r="R226" s="14">
        <v>0.56369271721413206</v>
      </c>
      <c r="S226" s="14">
        <v>0.51108496540570403</v>
      </c>
      <c r="T226" s="14">
        <v>0.48799919865161701</v>
      </c>
      <c r="U226" s="14">
        <v>0.55477801565306595</v>
      </c>
      <c r="V226" s="14">
        <v>0.44393648956097398</v>
      </c>
      <c r="W226" s="14">
        <v>0.50284894218114395</v>
      </c>
      <c r="X226" s="14">
        <v>0.47705462571407198</v>
      </c>
      <c r="Y226" s="14">
        <v>0.52294130150932605</v>
      </c>
      <c r="Z226" s="14">
        <v>0.54747921744780204</v>
      </c>
      <c r="AA226" s="14"/>
      <c r="AB226" s="14">
        <v>0.48552244961205399</v>
      </c>
      <c r="AC226" s="14">
        <v>0.51726769158289398</v>
      </c>
      <c r="AD226" s="14">
        <v>0.54149038378334702</v>
      </c>
      <c r="AE226" s="14">
        <v>0.57934881507837499</v>
      </c>
      <c r="AF226" s="14">
        <v>0.44665075319869102</v>
      </c>
      <c r="AG226" s="14"/>
      <c r="AH226" s="14">
        <v>0.52715850530253205</v>
      </c>
      <c r="AI226" s="14">
        <v>0.52014088036502304</v>
      </c>
      <c r="AJ226" s="14"/>
      <c r="AK226" s="14">
        <v>0.50061642829604802</v>
      </c>
      <c r="AL226" s="14">
        <v>0.53089086642768701</v>
      </c>
      <c r="AM226" s="14"/>
      <c r="AN226" s="14">
        <v>0.52334535449240305</v>
      </c>
      <c r="AO226" s="14">
        <v>0.51412119834079495</v>
      </c>
      <c r="AP226" s="14"/>
      <c r="AQ226" s="14">
        <v>0.53667773554710996</v>
      </c>
      <c r="AR226" s="14">
        <v>0.51547182332671604</v>
      </c>
      <c r="AS226" s="14">
        <v>0.48409332246721698</v>
      </c>
    </row>
    <row r="227" spans="2:45" x14ac:dyDescent="0.35">
      <c r="B227" t="s">
        <v>67</v>
      </c>
      <c r="C227" s="14">
        <v>0.42689782671833598</v>
      </c>
      <c r="D227" s="14">
        <v>0.43736888116031802</v>
      </c>
      <c r="E227" s="14">
        <v>0.41625236752471201</v>
      </c>
      <c r="F227" s="14"/>
      <c r="G227" s="14">
        <v>0.51016419484741204</v>
      </c>
      <c r="H227" s="14">
        <v>0.42486361621838098</v>
      </c>
      <c r="I227" s="14">
        <v>0.40601431799665699</v>
      </c>
      <c r="J227" s="14">
        <v>0.41588187469658999</v>
      </c>
      <c r="K227" s="14">
        <v>0.38255894365811199</v>
      </c>
      <c r="L227" s="14"/>
      <c r="M227" s="14">
        <v>0.41523902267935597</v>
      </c>
      <c r="N227" s="14">
        <v>0.476385777550693</v>
      </c>
      <c r="O227" s="14">
        <v>0.40348482306272998</v>
      </c>
      <c r="P227" s="14">
        <v>0.41180528801648197</v>
      </c>
      <c r="Q227" s="14"/>
      <c r="R227" s="14">
        <v>0.37740703146235399</v>
      </c>
      <c r="S227" s="14">
        <v>0.46899599342947801</v>
      </c>
      <c r="T227" s="14">
        <v>0.42368172472298898</v>
      </c>
      <c r="U227" s="14">
        <v>0.40422389269349601</v>
      </c>
      <c r="V227" s="14">
        <v>0.46159425790264502</v>
      </c>
      <c r="W227" s="14">
        <v>0.42867813979781499</v>
      </c>
      <c r="X227" s="14">
        <v>0.45230298599286001</v>
      </c>
      <c r="Y227" s="14">
        <v>0.44310875366630997</v>
      </c>
      <c r="Z227" s="14">
        <v>0.40645836584998701</v>
      </c>
      <c r="AA227" s="14"/>
      <c r="AB227" s="14">
        <v>0.45439364530240201</v>
      </c>
      <c r="AC227" s="14">
        <v>0.42171453201846198</v>
      </c>
      <c r="AD227" s="14">
        <v>0.39614785384780099</v>
      </c>
      <c r="AE227" s="14">
        <v>0.39635129563194499</v>
      </c>
      <c r="AF227" s="14">
        <v>0.52629883104353803</v>
      </c>
      <c r="AG227" s="14"/>
      <c r="AH227" s="14">
        <v>0.42878048737791002</v>
      </c>
      <c r="AI227" s="14">
        <v>0.41986727567836601</v>
      </c>
      <c r="AJ227" s="14"/>
      <c r="AK227" s="14">
        <v>0.45063424542585201</v>
      </c>
      <c r="AL227" s="14">
        <v>0.414022587540126</v>
      </c>
      <c r="AM227" s="14"/>
      <c r="AN227" s="14">
        <v>0.43513466450958199</v>
      </c>
      <c r="AO227" s="14">
        <v>0.41987634555833803</v>
      </c>
      <c r="AP227" s="14"/>
      <c r="AQ227" s="14">
        <v>0.423852817505392</v>
      </c>
      <c r="AR227" s="14">
        <v>0.42708199065713098</v>
      </c>
      <c r="AS227" s="14">
        <v>0.45203128348100302</v>
      </c>
    </row>
    <row r="228" spans="2:45" x14ac:dyDescent="0.35">
      <c r="B228" t="s">
        <v>127</v>
      </c>
      <c r="C228" s="14">
        <v>4.3529882472144697E-2</v>
      </c>
      <c r="D228" s="14">
        <v>5.7257285405083201E-2</v>
      </c>
      <c r="E228" s="14">
        <v>2.97538913665354E-2</v>
      </c>
      <c r="F228" s="14"/>
      <c r="G228" s="14">
        <v>4.8062422109785702E-2</v>
      </c>
      <c r="H228" s="14">
        <v>3.59142636646059E-2</v>
      </c>
      <c r="I228" s="14">
        <v>7.2626806507161704E-2</v>
      </c>
      <c r="J228" s="14">
        <v>3.1948883841882401E-2</v>
      </c>
      <c r="K228" s="14">
        <v>2.6781474409573802E-2</v>
      </c>
      <c r="L228" s="14"/>
      <c r="M228" s="14">
        <v>3.3482641965951E-2</v>
      </c>
      <c r="N228" s="14">
        <v>3.3062837640583098E-2</v>
      </c>
      <c r="O228" s="14">
        <v>5.3914976757109601E-2</v>
      </c>
      <c r="P228" s="14">
        <v>5.5173893245668897E-2</v>
      </c>
      <c r="Q228" s="14"/>
      <c r="R228" s="14">
        <v>4.8992962027117899E-2</v>
      </c>
      <c r="S228" s="14">
        <v>1.75368094013954E-2</v>
      </c>
      <c r="T228" s="14">
        <v>8.3713097141352902E-2</v>
      </c>
      <c r="U228" s="14">
        <v>2.9882935534866598E-2</v>
      </c>
      <c r="V228" s="14">
        <v>6.0676482470020401E-2</v>
      </c>
      <c r="W228" s="14">
        <v>4.0427079414933197E-2</v>
      </c>
      <c r="X228" s="14">
        <v>5.8186855711771998E-2</v>
      </c>
      <c r="Y228" s="14">
        <v>1.6581738793601201E-2</v>
      </c>
      <c r="Z228" s="14">
        <v>3.9111412679814002E-2</v>
      </c>
      <c r="AA228" s="14"/>
      <c r="AB228" s="14">
        <v>5.12953787896092E-2</v>
      </c>
      <c r="AC228" s="14">
        <v>4.8701308529429797E-2</v>
      </c>
      <c r="AD228" s="14">
        <v>5.0027456315392203E-2</v>
      </c>
      <c r="AE228" s="14">
        <v>2.0140495746444002E-2</v>
      </c>
      <c r="AF228" s="14">
        <v>2.7050415757770799E-2</v>
      </c>
      <c r="AG228" s="14"/>
      <c r="AH228" s="14">
        <v>3.6366095793374298E-2</v>
      </c>
      <c r="AI228" s="14">
        <v>4.9173709265091299E-2</v>
      </c>
      <c r="AJ228" s="14"/>
      <c r="AK228" s="14">
        <v>3.9491414467853099E-2</v>
      </c>
      <c r="AL228" s="14">
        <v>4.5077771213175202E-2</v>
      </c>
      <c r="AM228" s="14"/>
      <c r="AN228" s="14">
        <v>3.4545828611146398E-2</v>
      </c>
      <c r="AO228" s="14">
        <v>5.1183799230980299E-2</v>
      </c>
      <c r="AP228" s="14"/>
      <c r="AQ228" s="14">
        <v>2.90304127341229E-2</v>
      </c>
      <c r="AR228" s="14">
        <v>4.81540452500685E-2</v>
      </c>
      <c r="AS228" s="14">
        <v>4.8251984097168403E-2</v>
      </c>
    </row>
    <row r="229" spans="2:45" x14ac:dyDescent="0.35">
      <c r="B229" t="s">
        <v>69</v>
      </c>
      <c r="C229" s="14">
        <v>4.5006805152886303E-3</v>
      </c>
      <c r="D229" s="14">
        <v>5.1254427957219103E-3</v>
      </c>
      <c r="E229" s="14">
        <v>3.8786680369517902E-3</v>
      </c>
      <c r="F229" s="14"/>
      <c r="G229" s="14">
        <v>5.4634808051257401E-3</v>
      </c>
      <c r="H229" s="14">
        <v>7.7800028486414803E-3</v>
      </c>
      <c r="I229" s="14">
        <v>4.44316565709919E-3</v>
      </c>
      <c r="J229" s="14">
        <v>2.1779814419675999E-3</v>
      </c>
      <c r="K229" s="14">
        <v>2.3985273174723502E-3</v>
      </c>
      <c r="L229" s="14"/>
      <c r="M229" s="14">
        <v>1.60245551303396E-3</v>
      </c>
      <c r="N229" s="14">
        <v>3.7057112705281398E-3</v>
      </c>
      <c r="O229" s="14">
        <v>2.5424344637654901E-3</v>
      </c>
      <c r="P229" s="14">
        <v>1.0265524333580699E-2</v>
      </c>
      <c r="Q229" s="14"/>
      <c r="R229" s="14">
        <v>2.6941177731918298E-3</v>
      </c>
      <c r="S229" s="14">
        <v>0</v>
      </c>
      <c r="T229" s="14">
        <v>0</v>
      </c>
      <c r="U229" s="14">
        <v>4.2938215021542598E-3</v>
      </c>
      <c r="V229" s="14">
        <v>2.85824189436133E-2</v>
      </c>
      <c r="W229" s="14">
        <v>5.5429448724781004E-3</v>
      </c>
      <c r="X229" s="14">
        <v>0</v>
      </c>
      <c r="Y229" s="14">
        <v>0</v>
      </c>
      <c r="Z229" s="14">
        <v>3.6032984766632401E-3</v>
      </c>
      <c r="AA229" s="14"/>
      <c r="AB229" s="14">
        <v>6.6646991192189304E-3</v>
      </c>
      <c r="AC229" s="14">
        <v>4.4086275501251998E-3</v>
      </c>
      <c r="AD229" s="14">
        <v>1.63623921058896E-3</v>
      </c>
      <c r="AE229" s="14">
        <v>4.1593935432364896E-3</v>
      </c>
      <c r="AF229" s="14">
        <v>0</v>
      </c>
      <c r="AG229" s="14"/>
      <c r="AH229" s="14">
        <v>5.78345493168701E-3</v>
      </c>
      <c r="AI229" s="14">
        <v>2.2491066334637002E-3</v>
      </c>
      <c r="AJ229" s="14"/>
      <c r="AK229" s="14">
        <v>7.3130688798966502E-3</v>
      </c>
      <c r="AL229" s="14">
        <v>2.0588024910865202E-3</v>
      </c>
      <c r="AM229" s="14"/>
      <c r="AN229" s="14">
        <v>3.2167029984906301E-3</v>
      </c>
      <c r="AO229" s="14">
        <v>4.4406665742610504E-3</v>
      </c>
      <c r="AP229" s="14"/>
      <c r="AQ229" s="14">
        <v>1.6856724034668099E-3</v>
      </c>
      <c r="AR229" s="14">
        <v>4.7908477212619399E-3</v>
      </c>
      <c r="AS229" s="14">
        <v>9.6842272573595192E-3</v>
      </c>
    </row>
    <row r="230" spans="2:45" x14ac:dyDescent="0.35">
      <c r="B230" t="s">
        <v>70</v>
      </c>
      <c r="C230" s="14">
        <v>7.4784615005204303E-3</v>
      </c>
      <c r="D230" s="14">
        <v>8.8151554638371595E-3</v>
      </c>
      <c r="E230" s="14">
        <v>6.1434156363943601E-3</v>
      </c>
      <c r="F230" s="14"/>
      <c r="G230" s="14">
        <v>7.0836404398742303E-3</v>
      </c>
      <c r="H230" s="14">
        <v>4.16118977236332E-3</v>
      </c>
      <c r="I230" s="14">
        <v>1.1494909546611001E-2</v>
      </c>
      <c r="J230" s="14">
        <v>3.7644089567313598E-3</v>
      </c>
      <c r="K230" s="14">
        <v>1.16036535256216E-2</v>
      </c>
      <c r="L230" s="14"/>
      <c r="M230" s="14">
        <v>1.3027252838381799E-2</v>
      </c>
      <c r="N230" s="14">
        <v>6.0402739128867997E-3</v>
      </c>
      <c r="O230" s="14">
        <v>3.66591641505292E-3</v>
      </c>
      <c r="P230" s="14">
        <v>6.4867891263331902E-3</v>
      </c>
      <c r="Q230" s="14"/>
      <c r="R230" s="14">
        <v>7.2131715232043696E-3</v>
      </c>
      <c r="S230" s="14">
        <v>2.3822317634229202E-3</v>
      </c>
      <c r="T230" s="14">
        <v>4.6059794840404896E-3</v>
      </c>
      <c r="U230" s="14">
        <v>6.82133461641666E-3</v>
      </c>
      <c r="V230" s="14">
        <v>5.2103511227478303E-3</v>
      </c>
      <c r="W230" s="14">
        <v>1.70774373669473E-2</v>
      </c>
      <c r="X230" s="14">
        <v>1.2455532581296299E-2</v>
      </c>
      <c r="Y230" s="14">
        <v>1.7368206030762001E-2</v>
      </c>
      <c r="Z230" s="14">
        <v>3.34770554573314E-3</v>
      </c>
      <c r="AA230" s="14"/>
      <c r="AB230" s="14">
        <v>2.12382717671545E-3</v>
      </c>
      <c r="AC230" s="14">
        <v>7.9078403190889299E-3</v>
      </c>
      <c r="AD230" s="14">
        <v>8.7937249386863502E-3</v>
      </c>
      <c r="AE230" s="14">
        <v>0</v>
      </c>
      <c r="AF230" s="14">
        <v>0</v>
      </c>
      <c r="AG230" s="14"/>
      <c r="AH230" s="14">
        <v>0</v>
      </c>
      <c r="AI230" s="14">
        <v>8.5690280580561599E-3</v>
      </c>
      <c r="AJ230" s="14"/>
      <c r="AK230" s="14">
        <v>0</v>
      </c>
      <c r="AL230" s="14">
        <v>7.9499723279259204E-3</v>
      </c>
      <c r="AM230" s="14"/>
      <c r="AN230" s="14">
        <v>3.7574493883779599E-3</v>
      </c>
      <c r="AO230" s="14">
        <v>9.3837354536050795E-3</v>
      </c>
      <c r="AP230" s="14"/>
      <c r="AQ230" s="14">
        <v>6.61982546080697E-3</v>
      </c>
      <c r="AR230" s="14">
        <v>4.5012930448223498E-3</v>
      </c>
      <c r="AS230" s="14">
        <v>5.9391826972520004E-3</v>
      </c>
    </row>
    <row r="231" spans="2:45" x14ac:dyDescent="0.35">
      <c r="B231" t="s">
        <v>71</v>
      </c>
      <c r="C231" s="14">
        <v>0.94394626204184995</v>
      </c>
      <c r="D231" s="14">
        <v>0.92771690475387103</v>
      </c>
      <c r="E231" s="14">
        <v>0.96022402496011805</v>
      </c>
      <c r="F231" s="14"/>
      <c r="G231" s="14">
        <v>0.93939045664521403</v>
      </c>
      <c r="H231" s="14">
        <v>0.94961212415861096</v>
      </c>
      <c r="I231" s="14">
        <v>0.91143511828912804</v>
      </c>
      <c r="J231" s="14">
        <v>0.96210872575941897</v>
      </c>
      <c r="K231" s="14">
        <v>0.95921634474733197</v>
      </c>
      <c r="L231" s="14"/>
      <c r="M231" s="14">
        <v>0.95188764968263295</v>
      </c>
      <c r="N231" s="14">
        <v>0.95719117717600199</v>
      </c>
      <c r="O231" s="14">
        <v>0.937388127454164</v>
      </c>
      <c r="P231" s="14">
        <v>0.92807379329441697</v>
      </c>
      <c r="Q231" s="14"/>
      <c r="R231" s="14">
        <v>0.94109974867648605</v>
      </c>
      <c r="S231" s="14">
        <v>0.98008095883518198</v>
      </c>
      <c r="T231" s="14">
        <v>0.91168092337460704</v>
      </c>
      <c r="U231" s="14">
        <v>0.95900190834656196</v>
      </c>
      <c r="V231" s="14">
        <v>0.90553074746361795</v>
      </c>
      <c r="W231" s="14">
        <v>0.93152708197895895</v>
      </c>
      <c r="X231" s="14">
        <v>0.92935761170693199</v>
      </c>
      <c r="Y231" s="14">
        <v>0.96605005517563702</v>
      </c>
      <c r="Z231" s="14">
        <v>0.95393758329778999</v>
      </c>
      <c r="AA231" s="14"/>
      <c r="AB231" s="14">
        <v>0.93991609491445605</v>
      </c>
      <c r="AC231" s="14">
        <v>0.93898222360135597</v>
      </c>
      <c r="AD231" s="14">
        <v>0.93763823763114795</v>
      </c>
      <c r="AE231" s="14">
        <v>0.97570011071032003</v>
      </c>
      <c r="AF231" s="14">
        <v>0.97294958424222899</v>
      </c>
      <c r="AG231" s="14"/>
      <c r="AH231" s="14">
        <v>0.95593899268044202</v>
      </c>
      <c r="AI231" s="14">
        <v>0.94000815604338905</v>
      </c>
      <c r="AJ231" s="14"/>
      <c r="AK231" s="14">
        <v>0.95125067372189998</v>
      </c>
      <c r="AL231" s="14">
        <v>0.94491345396781201</v>
      </c>
      <c r="AM231" s="14"/>
      <c r="AN231" s="14">
        <v>0.95848001900198498</v>
      </c>
      <c r="AO231" s="14">
        <v>0.93399754389913303</v>
      </c>
      <c r="AP231" s="14"/>
      <c r="AQ231" s="14">
        <v>0.96053055305250201</v>
      </c>
      <c r="AR231" s="14">
        <v>0.94255381398384697</v>
      </c>
      <c r="AS231" s="14">
        <v>0.93612460594822</v>
      </c>
    </row>
    <row r="232" spans="2:45" x14ac:dyDescent="0.35">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row>
    <row r="233" spans="2:45" x14ac:dyDescent="0.35">
      <c r="B233" s="6" t="s">
        <v>133</v>
      </c>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row>
    <row r="234" spans="2:45" x14ac:dyDescent="0.35">
      <c r="B234" s="24" t="s">
        <v>76</v>
      </c>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row>
    <row r="235" spans="2:45" x14ac:dyDescent="0.35">
      <c r="B235" t="s">
        <v>66</v>
      </c>
      <c r="C235" s="14">
        <v>0.33341059835290299</v>
      </c>
      <c r="D235" s="14">
        <v>0.36108113476153803</v>
      </c>
      <c r="E235" s="14">
        <v>0.30612585574203799</v>
      </c>
      <c r="F235" s="14"/>
      <c r="G235" s="14">
        <v>0.28822655597045199</v>
      </c>
      <c r="H235" s="14">
        <v>0.34030311438781302</v>
      </c>
      <c r="I235" s="14">
        <v>0.313234645429255</v>
      </c>
      <c r="J235" s="14">
        <v>0.34130254493023798</v>
      </c>
      <c r="K235" s="14">
        <v>0.38661272953285097</v>
      </c>
      <c r="L235" s="14"/>
      <c r="M235" s="14">
        <v>0.36478210752649798</v>
      </c>
      <c r="N235" s="14">
        <v>0.31066718845082902</v>
      </c>
      <c r="O235" s="14">
        <v>0.343523337299388</v>
      </c>
      <c r="P235" s="14">
        <v>0.31509952546231301</v>
      </c>
      <c r="Q235" s="14"/>
      <c r="R235" s="14">
        <v>0.39573801622431698</v>
      </c>
      <c r="S235" s="14">
        <v>0.30706959922050903</v>
      </c>
      <c r="T235" s="14">
        <v>0.31768148696160498</v>
      </c>
      <c r="U235" s="14">
        <v>0.34773159208029503</v>
      </c>
      <c r="V235" s="14">
        <v>0.29392802122969902</v>
      </c>
      <c r="W235" s="14">
        <v>0.34432713676995502</v>
      </c>
      <c r="X235" s="14">
        <v>0.24247577552951499</v>
      </c>
      <c r="Y235" s="14">
        <v>0.33504133523687502</v>
      </c>
      <c r="Z235" s="14">
        <v>0.37733510672138998</v>
      </c>
      <c r="AA235" s="14"/>
      <c r="AB235" s="14">
        <v>0.32436156023195301</v>
      </c>
      <c r="AC235" s="14">
        <v>0.30264609833357498</v>
      </c>
      <c r="AD235" s="14">
        <v>0.36482729245408002</v>
      </c>
      <c r="AE235" s="14">
        <v>0.36775171979927901</v>
      </c>
      <c r="AF235" s="14">
        <v>0.376469943671011</v>
      </c>
      <c r="AG235" s="14"/>
      <c r="AH235" s="14">
        <v>0.41705167291638301</v>
      </c>
      <c r="AI235" s="14">
        <v>0.29906487717707497</v>
      </c>
      <c r="AJ235" s="14"/>
      <c r="AK235" s="14">
        <v>0.40280990859645999</v>
      </c>
      <c r="AL235" s="14">
        <v>0.30507657373124603</v>
      </c>
      <c r="AM235" s="14"/>
      <c r="AN235" s="14">
        <v>0.39605844389663197</v>
      </c>
      <c r="AO235" s="14">
        <v>0.280645754197896</v>
      </c>
      <c r="AP235" s="14"/>
      <c r="AQ235" s="14">
        <v>0.39242063830017199</v>
      </c>
      <c r="AR235" s="14">
        <v>0.31491617072246197</v>
      </c>
      <c r="AS235" s="14">
        <v>0.29594259329447198</v>
      </c>
    </row>
    <row r="236" spans="2:45" x14ac:dyDescent="0.35">
      <c r="B236" t="s">
        <v>67</v>
      </c>
      <c r="C236" s="14">
        <v>0.53673596124879996</v>
      </c>
      <c r="D236" s="14">
        <v>0.53061849844247699</v>
      </c>
      <c r="E236" s="14">
        <v>0.54200107706354395</v>
      </c>
      <c r="F236" s="14"/>
      <c r="G236" s="14">
        <v>0.55991897425089898</v>
      </c>
      <c r="H236" s="14">
        <v>0.515123966623525</v>
      </c>
      <c r="I236" s="14">
        <v>0.56245275234214398</v>
      </c>
      <c r="J236" s="14">
        <v>0.52581340295127799</v>
      </c>
      <c r="K236" s="14">
        <v>0.52127302769753003</v>
      </c>
      <c r="L236" s="14"/>
      <c r="M236" s="14">
        <v>0.52274679761572496</v>
      </c>
      <c r="N236" s="14">
        <v>0.56123941746605299</v>
      </c>
      <c r="O236" s="14">
        <v>0.52014343385709305</v>
      </c>
      <c r="P236" s="14">
        <v>0.54181169506647298</v>
      </c>
      <c r="Q236" s="14"/>
      <c r="R236" s="14">
        <v>0.49946458139701599</v>
      </c>
      <c r="S236" s="14">
        <v>0.56073349694975705</v>
      </c>
      <c r="T236" s="14">
        <v>0.54701209360840197</v>
      </c>
      <c r="U236" s="14">
        <v>0.47464668164896801</v>
      </c>
      <c r="V236" s="14">
        <v>0.56572854479958001</v>
      </c>
      <c r="W236" s="14">
        <v>0.51902265653785695</v>
      </c>
      <c r="X236" s="14">
        <v>0.62582380660181502</v>
      </c>
      <c r="Y236" s="14">
        <v>0.55918667522787302</v>
      </c>
      <c r="Z236" s="14">
        <v>0.51423779145861104</v>
      </c>
      <c r="AA236" s="14"/>
      <c r="AB236" s="14">
        <v>0.54942891523453696</v>
      </c>
      <c r="AC236" s="14">
        <v>0.54607454288518897</v>
      </c>
      <c r="AD236" s="14">
        <v>0.50601224006448697</v>
      </c>
      <c r="AE236" s="14">
        <v>0.53736496982274196</v>
      </c>
      <c r="AF236" s="14">
        <v>0.57251377855542696</v>
      </c>
      <c r="AG236" s="14"/>
      <c r="AH236" s="14">
        <v>0.48509543984456899</v>
      </c>
      <c r="AI236" s="14">
        <v>0.56195547543639901</v>
      </c>
      <c r="AJ236" s="14"/>
      <c r="AK236" s="14">
        <v>0.50683545983062805</v>
      </c>
      <c r="AL236" s="14">
        <v>0.55174490707559698</v>
      </c>
      <c r="AM236" s="14"/>
      <c r="AN236" s="14">
        <v>0.52019678794393698</v>
      </c>
      <c r="AO236" s="14">
        <v>0.55471782645947898</v>
      </c>
      <c r="AP236" s="14"/>
      <c r="AQ236" s="14">
        <v>0.508299119874556</v>
      </c>
      <c r="AR236" s="14">
        <v>0.54670045038808002</v>
      </c>
      <c r="AS236" s="14">
        <v>0.56461407621112703</v>
      </c>
    </row>
    <row r="237" spans="2:45" x14ac:dyDescent="0.35">
      <c r="B237" t="s">
        <v>127</v>
      </c>
      <c r="C237" s="14">
        <v>0.11004160219800101</v>
      </c>
      <c r="D237" s="14">
        <v>9.4099300794447005E-2</v>
      </c>
      <c r="E237" s="14">
        <v>0.12635655330791101</v>
      </c>
      <c r="F237" s="14"/>
      <c r="G237" s="14">
        <v>0.13259677709624099</v>
      </c>
      <c r="H237" s="14">
        <v>0.12105113555013799</v>
      </c>
      <c r="I237" s="14">
        <v>0.10635134514831</v>
      </c>
      <c r="J237" s="14">
        <v>0.10881922055696799</v>
      </c>
      <c r="K237" s="14">
        <v>7.9246490322284494E-2</v>
      </c>
      <c r="L237" s="14"/>
      <c r="M237" s="14">
        <v>9.5223923527524207E-2</v>
      </c>
      <c r="N237" s="14">
        <v>0.11119233221279901</v>
      </c>
      <c r="O237" s="14">
        <v>0.114566790954732</v>
      </c>
      <c r="P237" s="14">
        <v>0.118811134983888</v>
      </c>
      <c r="Q237" s="14"/>
      <c r="R237" s="14">
        <v>8.6019739094128106E-2</v>
      </c>
      <c r="S237" s="14">
        <v>0.121799495151263</v>
      </c>
      <c r="T237" s="14">
        <v>0.11334126147033199</v>
      </c>
      <c r="U237" s="14">
        <v>0.14656251790004399</v>
      </c>
      <c r="V237" s="14">
        <v>0.13119856261038801</v>
      </c>
      <c r="W237" s="14">
        <v>0.11049107067627</v>
      </c>
      <c r="X237" s="14">
        <v>0.107691489371138</v>
      </c>
      <c r="Y237" s="14">
        <v>8.9875338052955597E-2</v>
      </c>
      <c r="Z237" s="14">
        <v>8.6186727532625296E-2</v>
      </c>
      <c r="AA237" s="14"/>
      <c r="AB237" s="14">
        <v>0.12152979589891801</v>
      </c>
      <c r="AC237" s="14">
        <v>0.12768963119845</v>
      </c>
      <c r="AD237" s="14">
        <v>0.105437438437038</v>
      </c>
      <c r="AE237" s="14">
        <v>7.9467322825246794E-2</v>
      </c>
      <c r="AF237" s="14">
        <v>5.1016277773562699E-2</v>
      </c>
      <c r="AG237" s="14"/>
      <c r="AH237" s="14">
        <v>8.1524642557633697E-2</v>
      </c>
      <c r="AI237" s="14">
        <v>0.11980173590092701</v>
      </c>
      <c r="AJ237" s="14"/>
      <c r="AK237" s="14">
        <v>7.8497931972116394E-2</v>
      </c>
      <c r="AL237" s="14">
        <v>0.12198092164687301</v>
      </c>
      <c r="AM237" s="14"/>
      <c r="AN237" s="14">
        <v>7.3903780599690605E-2</v>
      </c>
      <c r="AO237" s="14">
        <v>0.138763069866668</v>
      </c>
      <c r="AP237" s="14"/>
      <c r="AQ237" s="14">
        <v>8.5919174120404507E-2</v>
      </c>
      <c r="AR237" s="14">
        <v>0.12212568198891</v>
      </c>
      <c r="AS237" s="14">
        <v>0.11272404509436</v>
      </c>
    </row>
    <row r="238" spans="2:45" x14ac:dyDescent="0.35">
      <c r="B238" t="s">
        <v>69</v>
      </c>
      <c r="C238" s="14">
        <v>9.1645742020615307E-3</v>
      </c>
      <c r="D238" s="14">
        <v>6.2608887507058404E-3</v>
      </c>
      <c r="E238" s="14">
        <v>1.2114713347633E-2</v>
      </c>
      <c r="F238" s="14"/>
      <c r="G238" s="14">
        <v>1.33602411792579E-2</v>
      </c>
      <c r="H238" s="14">
        <v>1.0978710472643699E-2</v>
      </c>
      <c r="I238" s="14">
        <v>7.5214873212250798E-3</v>
      </c>
      <c r="J238" s="14">
        <v>1.11844976242206E-2</v>
      </c>
      <c r="K238" s="14">
        <v>2.1358456104816899E-3</v>
      </c>
      <c r="L238" s="14"/>
      <c r="M238" s="14">
        <v>8.4859453449560897E-3</v>
      </c>
      <c r="N238" s="14">
        <v>1.12207863671164E-2</v>
      </c>
      <c r="O238" s="14">
        <v>9.3630206312275994E-3</v>
      </c>
      <c r="P238" s="14">
        <v>7.7659592577975596E-3</v>
      </c>
      <c r="Q238" s="14"/>
      <c r="R238" s="14">
        <v>1.0404177667597599E-2</v>
      </c>
      <c r="S238" s="14">
        <v>5.1259309894377304E-3</v>
      </c>
      <c r="T238" s="14">
        <v>1.73591784756204E-2</v>
      </c>
      <c r="U238" s="14">
        <v>8.1759504107552106E-3</v>
      </c>
      <c r="V238" s="14">
        <v>0</v>
      </c>
      <c r="W238" s="14">
        <v>1.21140642388377E-2</v>
      </c>
      <c r="X238" s="14">
        <v>1.48689518333842E-2</v>
      </c>
      <c r="Y238" s="14">
        <v>0</v>
      </c>
      <c r="Z238" s="14">
        <v>1.036805423801E-2</v>
      </c>
      <c r="AA238" s="14"/>
      <c r="AB238" s="14">
        <v>1.7394859050953899E-3</v>
      </c>
      <c r="AC238" s="14">
        <v>1.6133533982187299E-2</v>
      </c>
      <c r="AD238" s="14">
        <v>9.8492712278726007E-3</v>
      </c>
      <c r="AE238" s="14">
        <v>1.0789715537383299E-2</v>
      </c>
      <c r="AF238" s="14">
        <v>0</v>
      </c>
      <c r="AG238" s="14"/>
      <c r="AH238" s="14">
        <v>1.0244717417458001E-2</v>
      </c>
      <c r="AI238" s="14">
        <v>9.1313753341038997E-3</v>
      </c>
      <c r="AJ238" s="14"/>
      <c r="AK238" s="14">
        <v>6.5426149974722502E-3</v>
      </c>
      <c r="AL238" s="14">
        <v>1.1408633120401799E-2</v>
      </c>
      <c r="AM238" s="14"/>
      <c r="AN238" s="14">
        <v>6.2184605944246496E-3</v>
      </c>
      <c r="AO238" s="14">
        <v>1.17647316726974E-2</v>
      </c>
      <c r="AP238" s="14"/>
      <c r="AQ238" s="14">
        <v>5.7806135898440403E-3</v>
      </c>
      <c r="AR238" s="14">
        <v>7.25121299452195E-3</v>
      </c>
      <c r="AS238" s="14">
        <v>1.8014686501411199E-2</v>
      </c>
    </row>
    <row r="239" spans="2:45" x14ac:dyDescent="0.35">
      <c r="B239" t="s">
        <v>70</v>
      </c>
      <c r="C239" s="14">
        <v>9.6345245204643593E-3</v>
      </c>
      <c r="D239" s="14">
        <v>6.8549656693459001E-3</v>
      </c>
      <c r="E239" s="14">
        <v>1.24602480422894E-2</v>
      </c>
      <c r="F239" s="14"/>
      <c r="G239" s="14">
        <v>5.8974515031495599E-3</v>
      </c>
      <c r="H239" s="14">
        <v>1.0010653410101799E-2</v>
      </c>
      <c r="I239" s="14">
        <v>1.0439769759066299E-2</v>
      </c>
      <c r="J239" s="14">
        <v>1.0702352495328299E-2</v>
      </c>
      <c r="K239" s="14">
        <v>1.0731906836852901E-2</v>
      </c>
      <c r="L239" s="14"/>
      <c r="M239" s="14">
        <v>8.7612259852960696E-3</v>
      </c>
      <c r="N239" s="14">
        <v>5.6802755032020202E-3</v>
      </c>
      <c r="O239" s="14">
        <v>9.9148723476509808E-3</v>
      </c>
      <c r="P239" s="14">
        <v>1.4631256625975199E-2</v>
      </c>
      <c r="Q239" s="14"/>
      <c r="R239" s="14">
        <v>8.3734856169410104E-3</v>
      </c>
      <c r="S239" s="14">
        <v>5.2714776890328101E-3</v>
      </c>
      <c r="T239" s="14">
        <v>4.6059794840404896E-3</v>
      </c>
      <c r="U239" s="14">
        <v>2.2883257959937699E-2</v>
      </c>
      <c r="V239" s="14">
        <v>9.1448713603339091E-3</v>
      </c>
      <c r="W239" s="14">
        <v>8.6196154103986705E-3</v>
      </c>
      <c r="X239" s="14">
        <v>9.1399766641470804E-3</v>
      </c>
      <c r="Y239" s="14">
        <v>1.5896651482296801E-2</v>
      </c>
      <c r="Z239" s="14">
        <v>8.2690215727004909E-3</v>
      </c>
      <c r="AA239" s="14"/>
      <c r="AB239" s="14">
        <v>2.9402427294956601E-3</v>
      </c>
      <c r="AC239" s="14">
        <v>7.4561936005982498E-3</v>
      </c>
      <c r="AD239" s="14">
        <v>1.03331767017489E-2</v>
      </c>
      <c r="AE239" s="14">
        <v>4.6262720153491203E-3</v>
      </c>
      <c r="AF239" s="14">
        <v>0</v>
      </c>
      <c r="AG239" s="14"/>
      <c r="AH239" s="14">
        <v>4.1720706694591096E-3</v>
      </c>
      <c r="AI239" s="14">
        <v>1.00465361514946E-2</v>
      </c>
      <c r="AJ239" s="14"/>
      <c r="AK239" s="14">
        <v>3.3692416729722099E-3</v>
      </c>
      <c r="AL239" s="14">
        <v>9.7889644258822399E-3</v>
      </c>
      <c r="AM239" s="14"/>
      <c r="AN239" s="14">
        <v>3.6225269653152301E-3</v>
      </c>
      <c r="AO239" s="14">
        <v>1.2260084244662199E-2</v>
      </c>
      <c r="AP239" s="14"/>
      <c r="AQ239" s="14">
        <v>5.4469177659224703E-3</v>
      </c>
      <c r="AR239" s="14">
        <v>9.0064839060257206E-3</v>
      </c>
      <c r="AS239" s="14">
        <v>5.5142237147417896E-3</v>
      </c>
    </row>
    <row r="240" spans="2:45" x14ac:dyDescent="0.35">
      <c r="B240" t="s">
        <v>71</v>
      </c>
      <c r="C240" s="14">
        <v>0.87014655960170295</v>
      </c>
      <c r="D240" s="14">
        <v>0.89169963320401502</v>
      </c>
      <c r="E240" s="14">
        <v>0.84812693280558205</v>
      </c>
      <c r="F240" s="14"/>
      <c r="G240" s="14">
        <v>0.84814553022135197</v>
      </c>
      <c r="H240" s="14">
        <v>0.85542708101133802</v>
      </c>
      <c r="I240" s="14">
        <v>0.87568739777139903</v>
      </c>
      <c r="J240" s="14">
        <v>0.86711594788151503</v>
      </c>
      <c r="K240" s="14">
        <v>0.90788575723038101</v>
      </c>
      <c r="L240" s="14"/>
      <c r="M240" s="14">
        <v>0.88752890514222305</v>
      </c>
      <c r="N240" s="14">
        <v>0.87190660591688296</v>
      </c>
      <c r="O240" s="14">
        <v>0.86366677115648005</v>
      </c>
      <c r="P240" s="14">
        <v>0.85691122052878599</v>
      </c>
      <c r="Q240" s="14"/>
      <c r="R240" s="14">
        <v>0.89520259762133303</v>
      </c>
      <c r="S240" s="14">
        <v>0.86780309617026596</v>
      </c>
      <c r="T240" s="14">
        <v>0.864693580570007</v>
      </c>
      <c r="U240" s="14">
        <v>0.82237827372926298</v>
      </c>
      <c r="V240" s="14">
        <v>0.85965656602927798</v>
      </c>
      <c r="W240" s="14">
        <v>0.86334979330781203</v>
      </c>
      <c r="X240" s="14">
        <v>0.86829958213132996</v>
      </c>
      <c r="Y240" s="14">
        <v>0.89422801046474798</v>
      </c>
      <c r="Z240" s="14">
        <v>0.89157289818000096</v>
      </c>
      <c r="AA240" s="14"/>
      <c r="AB240" s="14">
        <v>0.87379047546649102</v>
      </c>
      <c r="AC240" s="14">
        <v>0.848720641218764</v>
      </c>
      <c r="AD240" s="14">
        <v>0.87083953251856705</v>
      </c>
      <c r="AE240" s="14">
        <v>0.90511668962202096</v>
      </c>
      <c r="AF240" s="14">
        <v>0.94898372222643701</v>
      </c>
      <c r="AG240" s="14"/>
      <c r="AH240" s="14">
        <v>0.90214711276095205</v>
      </c>
      <c r="AI240" s="14">
        <v>0.86102035261347498</v>
      </c>
      <c r="AJ240" s="14"/>
      <c r="AK240" s="14">
        <v>0.90964536842708899</v>
      </c>
      <c r="AL240" s="14">
        <v>0.85682148080684295</v>
      </c>
      <c r="AM240" s="14"/>
      <c r="AN240" s="14">
        <v>0.91625523184057001</v>
      </c>
      <c r="AO240" s="14">
        <v>0.83536358065737504</v>
      </c>
      <c r="AP240" s="14"/>
      <c r="AQ240" s="14">
        <v>0.90071975817472705</v>
      </c>
      <c r="AR240" s="14">
        <v>0.86161662111054205</v>
      </c>
      <c r="AS240" s="14">
        <v>0.86055666950559795</v>
      </c>
    </row>
    <row r="241" spans="2:45" x14ac:dyDescent="0.35">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row>
    <row r="242" spans="2:45" x14ac:dyDescent="0.35">
      <c r="B242" s="6" t="s">
        <v>148</v>
      </c>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row>
    <row r="243" spans="2:45" x14ac:dyDescent="0.35">
      <c r="B243" s="24" t="s">
        <v>76</v>
      </c>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row>
    <row r="244" spans="2:45" x14ac:dyDescent="0.35">
      <c r="B244" t="s">
        <v>140</v>
      </c>
      <c r="C244" s="14">
        <v>0.207271625896643</v>
      </c>
      <c r="D244" s="14">
        <v>0.23276445409097299</v>
      </c>
      <c r="E244" s="14">
        <v>0.181937521195561</v>
      </c>
      <c r="F244" s="14"/>
      <c r="G244" s="14">
        <v>0.193381022889479</v>
      </c>
      <c r="H244" s="14">
        <v>0.24677154796269801</v>
      </c>
      <c r="I244" s="14">
        <v>0.21907997345489</v>
      </c>
      <c r="J244" s="14">
        <v>0.18741072118028801</v>
      </c>
      <c r="K244" s="14">
        <v>0.182976403539889</v>
      </c>
      <c r="L244" s="14"/>
      <c r="M244" s="14">
        <v>0.26655064607560802</v>
      </c>
      <c r="N244" s="14">
        <v>0.19574188677183399</v>
      </c>
      <c r="O244" s="14">
        <v>0.210145267950267</v>
      </c>
      <c r="P244" s="14">
        <v>0.15489154098691299</v>
      </c>
      <c r="Q244" s="14"/>
      <c r="R244" s="14">
        <v>0.26251718052617101</v>
      </c>
      <c r="S244" s="14">
        <v>0.163462259417194</v>
      </c>
      <c r="T244" s="14">
        <v>0.17332104619328201</v>
      </c>
      <c r="U244" s="14">
        <v>0.272435783958549</v>
      </c>
      <c r="V244" s="14">
        <v>0.26164725186019699</v>
      </c>
      <c r="W244" s="14">
        <v>0.18859790064833901</v>
      </c>
      <c r="X244" s="14">
        <v>0.16713335355238901</v>
      </c>
      <c r="Y244" s="14">
        <v>0.19202157905974601</v>
      </c>
      <c r="Z244" s="14">
        <v>0.177578199027321</v>
      </c>
      <c r="AA244" s="14"/>
      <c r="AB244" s="14">
        <v>0.15662928051984101</v>
      </c>
      <c r="AC244" s="14">
        <v>0.18013232651802999</v>
      </c>
      <c r="AD244" s="14">
        <v>0.24297769689820201</v>
      </c>
      <c r="AE244" s="14">
        <v>0.25404717931096599</v>
      </c>
      <c r="AF244" s="14">
        <v>0.31802487185343598</v>
      </c>
      <c r="AG244" s="14"/>
      <c r="AH244" s="14">
        <v>0.324910624853679</v>
      </c>
      <c r="AI244" s="14">
        <v>0.162893284649507</v>
      </c>
      <c r="AJ244" s="14"/>
      <c r="AK244" s="14">
        <v>0.34353864241700599</v>
      </c>
      <c r="AL244" s="14">
        <v>0.15232476956518301</v>
      </c>
      <c r="AM244" s="14"/>
      <c r="AN244" s="14">
        <v>0.294765070306232</v>
      </c>
      <c r="AO244" s="14">
        <v>0.14149520351887901</v>
      </c>
      <c r="AP244" s="14"/>
      <c r="AQ244" s="14">
        <v>0.31301090977763102</v>
      </c>
      <c r="AR244" s="14">
        <v>0.162937743999192</v>
      </c>
      <c r="AS244" s="14">
        <v>0.217755860045283</v>
      </c>
    </row>
    <row r="245" spans="2:45" x14ac:dyDescent="0.35">
      <c r="B245" t="s">
        <v>141</v>
      </c>
      <c r="C245" s="14">
        <v>0.35406506112077701</v>
      </c>
      <c r="D245" s="14">
        <v>0.359085007348251</v>
      </c>
      <c r="E245" s="14">
        <v>0.34863666600381499</v>
      </c>
      <c r="F245" s="14"/>
      <c r="G245" s="14">
        <v>0.33968537833072299</v>
      </c>
      <c r="H245" s="14">
        <v>0.37178556826324199</v>
      </c>
      <c r="I245" s="14">
        <v>0.36475065931698403</v>
      </c>
      <c r="J245" s="14">
        <v>0.36627243590014902</v>
      </c>
      <c r="K245" s="14">
        <v>0.319040283188744</v>
      </c>
      <c r="L245" s="14"/>
      <c r="M245" s="14">
        <v>0.39832144757429899</v>
      </c>
      <c r="N245" s="14">
        <v>0.34608995308099899</v>
      </c>
      <c r="O245" s="14">
        <v>0.36621544342094398</v>
      </c>
      <c r="P245" s="14">
        <v>0.30511482164461401</v>
      </c>
      <c r="Q245" s="14"/>
      <c r="R245" s="14">
        <v>0.41416689203587698</v>
      </c>
      <c r="S245" s="14">
        <v>0.33545389491432398</v>
      </c>
      <c r="T245" s="14">
        <v>0.34010393256761901</v>
      </c>
      <c r="U245" s="14">
        <v>0.28251537417678602</v>
      </c>
      <c r="V245" s="14">
        <v>0.342981843869266</v>
      </c>
      <c r="W245" s="14">
        <v>0.36967574941416298</v>
      </c>
      <c r="X245" s="14">
        <v>0.36811225732229702</v>
      </c>
      <c r="Y245" s="14">
        <v>0.40158964673500203</v>
      </c>
      <c r="Z245" s="14">
        <v>0.34093938679138203</v>
      </c>
      <c r="AA245" s="14"/>
      <c r="AB245" s="14">
        <v>0.31618690017783602</v>
      </c>
      <c r="AC245" s="14">
        <v>0.32566651206675601</v>
      </c>
      <c r="AD245" s="14">
        <v>0.36209491505519698</v>
      </c>
      <c r="AE245" s="14">
        <v>0.43830965030202601</v>
      </c>
      <c r="AF245" s="14">
        <v>0.32265944655120199</v>
      </c>
      <c r="AG245" s="14"/>
      <c r="AH245" s="14">
        <v>0.40973293625490198</v>
      </c>
      <c r="AI245" s="14">
        <v>0.332416944472682</v>
      </c>
      <c r="AJ245" s="14"/>
      <c r="AK245" s="14">
        <v>0.420854325234916</v>
      </c>
      <c r="AL245" s="14">
        <v>0.32280642070750398</v>
      </c>
      <c r="AM245" s="14"/>
      <c r="AN245" s="14">
        <v>0.38801463329548902</v>
      </c>
      <c r="AO245" s="14">
        <v>0.32201540508234899</v>
      </c>
      <c r="AP245" s="14"/>
      <c r="AQ245" s="14">
        <v>0.35842969971506899</v>
      </c>
      <c r="AR245" s="14">
        <v>0.36884215479608601</v>
      </c>
      <c r="AS245" s="14">
        <v>0.29376715200280901</v>
      </c>
    </row>
    <row r="246" spans="2:45" x14ac:dyDescent="0.35">
      <c r="B246" t="s">
        <v>142</v>
      </c>
      <c r="C246" s="14">
        <v>0.21307029604660799</v>
      </c>
      <c r="D246" s="14">
        <v>0.20674224978491801</v>
      </c>
      <c r="E246" s="14">
        <v>0.219879801617651</v>
      </c>
      <c r="F246" s="14"/>
      <c r="G246" s="14">
        <v>0.235976073799682</v>
      </c>
      <c r="H246" s="14">
        <v>0.18804354366217299</v>
      </c>
      <c r="I246" s="14">
        <v>0.20841432049008801</v>
      </c>
      <c r="J246" s="14">
        <v>0.193635028558344</v>
      </c>
      <c r="K246" s="14">
        <v>0.249763134627842</v>
      </c>
      <c r="L246" s="14"/>
      <c r="M246" s="14">
        <v>0.162647027770604</v>
      </c>
      <c r="N246" s="14">
        <v>0.212967694072178</v>
      </c>
      <c r="O246" s="14">
        <v>0.22243028360355599</v>
      </c>
      <c r="P246" s="14">
        <v>0.26229853644565299</v>
      </c>
      <c r="Q246" s="14"/>
      <c r="R246" s="14">
        <v>0.182730497793335</v>
      </c>
      <c r="S246" s="14">
        <v>0.23210368967571901</v>
      </c>
      <c r="T246" s="14">
        <v>0.27696527965671303</v>
      </c>
      <c r="U246" s="14">
        <v>0.19089842743857499</v>
      </c>
      <c r="V246" s="14">
        <v>0.15029909269042499</v>
      </c>
      <c r="W246" s="14">
        <v>0.211302964954797</v>
      </c>
      <c r="X246" s="14">
        <v>0.25773548883941</v>
      </c>
      <c r="Y246" s="14">
        <v>0.24253249621322401</v>
      </c>
      <c r="Z246" s="14">
        <v>0.19576117737617099</v>
      </c>
      <c r="AA246" s="14"/>
      <c r="AB246" s="14">
        <v>0.277672637728131</v>
      </c>
      <c r="AC246" s="14">
        <v>0.21227719191740399</v>
      </c>
      <c r="AD246" s="14">
        <v>0.19451731183003801</v>
      </c>
      <c r="AE246" s="14">
        <v>0.15734346674875399</v>
      </c>
      <c r="AF246" s="14">
        <v>0.18183706999621499</v>
      </c>
      <c r="AG246" s="14"/>
      <c r="AH246" s="14">
        <v>0.15228847788477401</v>
      </c>
      <c r="AI246" s="14">
        <v>0.226347766643619</v>
      </c>
      <c r="AJ246" s="14"/>
      <c r="AK246" s="14">
        <v>0.15034751822627601</v>
      </c>
      <c r="AL246" s="14">
        <v>0.23746739227361</v>
      </c>
      <c r="AM246" s="14"/>
      <c r="AN246" s="14">
        <v>0.17994215875831099</v>
      </c>
      <c r="AO246" s="14">
        <v>0.23703387953545699</v>
      </c>
      <c r="AP246" s="14"/>
      <c r="AQ246" s="14">
        <v>0.14977051883074599</v>
      </c>
      <c r="AR246" s="14">
        <v>0.23089423264053399</v>
      </c>
      <c r="AS246" s="14">
        <v>0.23390305339495601</v>
      </c>
    </row>
    <row r="247" spans="2:45" x14ac:dyDescent="0.35">
      <c r="B247" t="s">
        <v>143</v>
      </c>
      <c r="C247" s="14">
        <v>0.13966113606695599</v>
      </c>
      <c r="D247" s="14">
        <v>0.12900608120332899</v>
      </c>
      <c r="E247" s="14">
        <v>0.150695435915988</v>
      </c>
      <c r="F247" s="14"/>
      <c r="G247" s="14">
        <v>0.15722768952702099</v>
      </c>
      <c r="H247" s="14">
        <v>0.126952490995525</v>
      </c>
      <c r="I247" s="14">
        <v>0.127420914309026</v>
      </c>
      <c r="J247" s="14">
        <v>0.14266800785163899</v>
      </c>
      <c r="K247" s="14">
        <v>0.14845514937770499</v>
      </c>
      <c r="L247" s="14"/>
      <c r="M247" s="14">
        <v>0.108564527510546</v>
      </c>
      <c r="N247" s="14">
        <v>0.17324806993320399</v>
      </c>
      <c r="O247" s="14">
        <v>0.13766318392664201</v>
      </c>
      <c r="P247" s="14">
        <v>0.13620984786495799</v>
      </c>
      <c r="Q247" s="14"/>
      <c r="R247" s="14">
        <v>9.7891357675383303E-2</v>
      </c>
      <c r="S247" s="14">
        <v>0.16728780053556</v>
      </c>
      <c r="T247" s="14">
        <v>0.121341966081543</v>
      </c>
      <c r="U247" s="14">
        <v>0.14142352576183501</v>
      </c>
      <c r="V247" s="14">
        <v>0.141911066504498</v>
      </c>
      <c r="W247" s="14">
        <v>0.13580063752305099</v>
      </c>
      <c r="X247" s="14">
        <v>0.130225137720027</v>
      </c>
      <c r="Y247" s="14">
        <v>0.12599885421943099</v>
      </c>
      <c r="Z247" s="14">
        <v>0.183594568816454</v>
      </c>
      <c r="AA247" s="14"/>
      <c r="AB247" s="14">
        <v>0.14202491330054501</v>
      </c>
      <c r="AC247" s="14">
        <v>0.17843105779152901</v>
      </c>
      <c r="AD247" s="14">
        <v>0.122738504845939</v>
      </c>
      <c r="AE247" s="14">
        <v>0.111277727062358</v>
      </c>
      <c r="AF247" s="14">
        <v>0.16263268219118199</v>
      </c>
      <c r="AG247" s="14"/>
      <c r="AH247" s="14">
        <v>8.1333875241421799E-2</v>
      </c>
      <c r="AI247" s="14">
        <v>0.169749904910941</v>
      </c>
      <c r="AJ247" s="14"/>
      <c r="AK247" s="14">
        <v>6.0520284816820598E-2</v>
      </c>
      <c r="AL247" s="14">
        <v>0.180066906374207</v>
      </c>
      <c r="AM247" s="14"/>
      <c r="AN247" s="14">
        <v>9.95208961867355E-2</v>
      </c>
      <c r="AO247" s="14">
        <v>0.17443848987913299</v>
      </c>
      <c r="AP247" s="14"/>
      <c r="AQ247" s="14">
        <v>0.135068340326638</v>
      </c>
      <c r="AR247" s="14">
        <v>0.14006318112340899</v>
      </c>
      <c r="AS247" s="14">
        <v>0.15256886607172301</v>
      </c>
    </row>
    <row r="248" spans="2:45" x14ac:dyDescent="0.35">
      <c r="B248" t="s">
        <v>144</v>
      </c>
      <c r="C248" s="14">
        <v>7.2914093112086603E-2</v>
      </c>
      <c r="D248" s="14">
        <v>6.04486356772585E-2</v>
      </c>
      <c r="E248" s="14">
        <v>8.4732527081791006E-2</v>
      </c>
      <c r="F248" s="14"/>
      <c r="G248" s="14">
        <v>6.7994956894002395E-2</v>
      </c>
      <c r="H248" s="14">
        <v>5.3607494574233597E-2</v>
      </c>
      <c r="I248" s="14">
        <v>6.2521727331353999E-2</v>
      </c>
      <c r="J248" s="14">
        <v>9.9357719446403994E-2</v>
      </c>
      <c r="K248" s="14">
        <v>8.1984218651884294E-2</v>
      </c>
      <c r="L248" s="14"/>
      <c r="M248" s="14">
        <v>4.8895109865562197E-2</v>
      </c>
      <c r="N248" s="14">
        <v>7.0271779595389203E-2</v>
      </c>
      <c r="O248" s="14">
        <v>5.3706290231711099E-2</v>
      </c>
      <c r="P248" s="14">
        <v>0.119911790691678</v>
      </c>
      <c r="Q248" s="14"/>
      <c r="R248" s="14">
        <v>3.5393082091029399E-2</v>
      </c>
      <c r="S248" s="14">
        <v>9.1215881034873006E-2</v>
      </c>
      <c r="T248" s="14">
        <v>8.0122124418252602E-2</v>
      </c>
      <c r="U248" s="14">
        <v>9.0458032245883904E-2</v>
      </c>
      <c r="V248" s="14">
        <v>9.7497669995117706E-2</v>
      </c>
      <c r="W248" s="14">
        <v>7.8549410073833204E-2</v>
      </c>
      <c r="X248" s="14">
        <v>4.8265614654864598E-2</v>
      </c>
      <c r="Y248" s="14">
        <v>3.0233072328852698E-2</v>
      </c>
      <c r="Z248" s="14">
        <v>9.01594674987964E-2</v>
      </c>
      <c r="AA248" s="14"/>
      <c r="AB248" s="14">
        <v>9.5603187992355301E-2</v>
      </c>
      <c r="AC248" s="14">
        <v>8.1751179620536296E-2</v>
      </c>
      <c r="AD248" s="14">
        <v>6.7774490116463998E-2</v>
      </c>
      <c r="AE248" s="14">
        <v>3.9021976575895699E-2</v>
      </c>
      <c r="AF248" s="14">
        <v>1.48459294079651E-2</v>
      </c>
      <c r="AG248" s="14"/>
      <c r="AH248" s="14">
        <v>2.7159935066344499E-2</v>
      </c>
      <c r="AI248" s="14">
        <v>9.4264606242538698E-2</v>
      </c>
      <c r="AJ248" s="14"/>
      <c r="AK248" s="14">
        <v>1.59313708704731E-2</v>
      </c>
      <c r="AL248" s="14">
        <v>9.4866789704213098E-2</v>
      </c>
      <c r="AM248" s="14"/>
      <c r="AN248" s="14">
        <v>3.2943562431150902E-2</v>
      </c>
      <c r="AO248" s="14">
        <v>0.10589156831140099</v>
      </c>
      <c r="AP248" s="14"/>
      <c r="AQ248" s="14">
        <v>3.8293170038203199E-2</v>
      </c>
      <c r="AR248" s="14">
        <v>8.2582306176307699E-2</v>
      </c>
      <c r="AS248" s="14">
        <v>9.1242241862139903E-2</v>
      </c>
    </row>
    <row r="249" spans="2:45" x14ac:dyDescent="0.35">
      <c r="B249" t="s">
        <v>70</v>
      </c>
      <c r="C249" s="14">
        <v>1.30177877569308E-2</v>
      </c>
      <c r="D249" s="14">
        <v>1.19535718952709E-2</v>
      </c>
      <c r="E249" s="14">
        <v>1.4118048185194E-2</v>
      </c>
      <c r="F249" s="14"/>
      <c r="G249" s="14">
        <v>5.73487855909277E-3</v>
      </c>
      <c r="H249" s="14">
        <v>1.28393545421286E-2</v>
      </c>
      <c r="I249" s="14">
        <v>1.7812405097658301E-2</v>
      </c>
      <c r="J249" s="14">
        <v>1.06560870631758E-2</v>
      </c>
      <c r="K249" s="14">
        <v>1.77808106139359E-2</v>
      </c>
      <c r="L249" s="14"/>
      <c r="M249" s="14">
        <v>1.50212412033823E-2</v>
      </c>
      <c r="N249" s="14">
        <v>1.6806165463964899E-3</v>
      </c>
      <c r="O249" s="14">
        <v>9.8395308668803999E-3</v>
      </c>
      <c r="P249" s="14">
        <v>2.15734623661838E-2</v>
      </c>
      <c r="Q249" s="14"/>
      <c r="R249" s="14">
        <v>7.3009898782050303E-3</v>
      </c>
      <c r="S249" s="14">
        <v>1.04764744223299E-2</v>
      </c>
      <c r="T249" s="14">
        <v>8.1456510825897097E-3</v>
      </c>
      <c r="U249" s="14">
        <v>2.2268856418371501E-2</v>
      </c>
      <c r="V249" s="14">
        <v>5.6630750804969997E-3</v>
      </c>
      <c r="W249" s="14">
        <v>1.6073337385816198E-2</v>
      </c>
      <c r="X249" s="14">
        <v>2.8528147911011999E-2</v>
      </c>
      <c r="Y249" s="14">
        <v>7.62435144374416E-3</v>
      </c>
      <c r="Z249" s="14">
        <v>1.1967200489875599E-2</v>
      </c>
      <c r="AA249" s="14"/>
      <c r="AB249" s="14">
        <v>1.1883080281291199E-2</v>
      </c>
      <c r="AC249" s="14">
        <v>2.1741732085745601E-2</v>
      </c>
      <c r="AD249" s="14">
        <v>9.8970812541587898E-3</v>
      </c>
      <c r="AE249" s="14">
        <v>0</v>
      </c>
      <c r="AF249" s="14">
        <v>0</v>
      </c>
      <c r="AG249" s="14"/>
      <c r="AH249" s="14">
        <v>4.5741506988792096E-3</v>
      </c>
      <c r="AI249" s="14">
        <v>1.43274930807126E-2</v>
      </c>
      <c r="AJ249" s="14"/>
      <c r="AK249" s="14">
        <v>8.8078584345086895E-3</v>
      </c>
      <c r="AL249" s="14">
        <v>1.24677213752838E-2</v>
      </c>
      <c r="AM249" s="14"/>
      <c r="AN249" s="14">
        <v>4.8136790220813198E-3</v>
      </c>
      <c r="AO249" s="14">
        <v>1.9125453672781501E-2</v>
      </c>
      <c r="AP249" s="14"/>
      <c r="AQ249" s="14">
        <v>5.4273613117126604E-3</v>
      </c>
      <c r="AR249" s="14">
        <v>1.46803812644715E-2</v>
      </c>
      <c r="AS249" s="14">
        <v>1.07628266230896E-2</v>
      </c>
    </row>
    <row r="250" spans="2:45" x14ac:dyDescent="0.35">
      <c r="B250" t="s">
        <v>145</v>
      </c>
      <c r="C250" s="14">
        <v>0.56133668701741901</v>
      </c>
      <c r="D250" s="14">
        <v>0.59184946143922401</v>
      </c>
      <c r="E250" s="14">
        <v>0.53057418719937699</v>
      </c>
      <c r="F250" s="14"/>
      <c r="G250" s="14">
        <v>0.53306640122020199</v>
      </c>
      <c r="H250" s="14">
        <v>0.61855711622594001</v>
      </c>
      <c r="I250" s="14">
        <v>0.58383063277187397</v>
      </c>
      <c r="J250" s="14">
        <v>0.55368315708043703</v>
      </c>
      <c r="K250" s="14">
        <v>0.50201668672863298</v>
      </c>
      <c r="L250" s="14"/>
      <c r="M250" s="14">
        <v>0.66487209364990596</v>
      </c>
      <c r="N250" s="14">
        <v>0.54183183985283301</v>
      </c>
      <c r="O250" s="14">
        <v>0.57636071137121103</v>
      </c>
      <c r="P250" s="14">
        <v>0.460006362631527</v>
      </c>
      <c r="Q250" s="14"/>
      <c r="R250" s="14">
        <v>0.67668407256204699</v>
      </c>
      <c r="S250" s="14">
        <v>0.49891615433151798</v>
      </c>
      <c r="T250" s="14">
        <v>0.51342497876090099</v>
      </c>
      <c r="U250" s="14">
        <v>0.55495115813533502</v>
      </c>
      <c r="V250" s="14">
        <v>0.604629095729463</v>
      </c>
      <c r="W250" s="14">
        <v>0.55827365006250296</v>
      </c>
      <c r="X250" s="14">
        <v>0.53524561087468603</v>
      </c>
      <c r="Y250" s="14">
        <v>0.59361122579474801</v>
      </c>
      <c r="Z250" s="14">
        <v>0.518517585818703</v>
      </c>
      <c r="AA250" s="14"/>
      <c r="AB250" s="14">
        <v>0.472816180697677</v>
      </c>
      <c r="AC250" s="14">
        <v>0.50579883858478503</v>
      </c>
      <c r="AD250" s="14">
        <v>0.60507261195340001</v>
      </c>
      <c r="AE250" s="14">
        <v>0.69235682961299205</v>
      </c>
      <c r="AF250" s="14">
        <v>0.64068431840463802</v>
      </c>
      <c r="AG250" s="14"/>
      <c r="AH250" s="14">
        <v>0.73464356110857998</v>
      </c>
      <c r="AI250" s="14">
        <v>0.49531022912218903</v>
      </c>
      <c r="AJ250" s="14"/>
      <c r="AK250" s="14">
        <v>0.764392967651922</v>
      </c>
      <c r="AL250" s="14">
        <v>0.47513119027268702</v>
      </c>
      <c r="AM250" s="14"/>
      <c r="AN250" s="14">
        <v>0.68277970360172102</v>
      </c>
      <c r="AO250" s="14">
        <v>0.463510608601228</v>
      </c>
      <c r="AP250" s="14"/>
      <c r="AQ250" s="14">
        <v>0.67144060949270001</v>
      </c>
      <c r="AR250" s="14">
        <v>0.53177989879527798</v>
      </c>
      <c r="AS250" s="14">
        <v>0.51152301204809203</v>
      </c>
    </row>
    <row r="251" spans="2:45" x14ac:dyDescent="0.35">
      <c r="B251" t="s">
        <v>146</v>
      </c>
      <c r="C251" s="14">
        <v>0.21257522917904201</v>
      </c>
      <c r="D251" s="14">
        <v>0.18945471688058699</v>
      </c>
      <c r="E251" s="14">
        <v>0.23542796299777899</v>
      </c>
      <c r="F251" s="14"/>
      <c r="G251" s="14">
        <v>0.22522264642102299</v>
      </c>
      <c r="H251" s="14">
        <v>0.180559985569759</v>
      </c>
      <c r="I251" s="14">
        <v>0.18994264164037999</v>
      </c>
      <c r="J251" s="14">
        <v>0.242025727298043</v>
      </c>
      <c r="K251" s="14">
        <v>0.230439368029589</v>
      </c>
      <c r="L251" s="14"/>
      <c r="M251" s="14">
        <v>0.15745963737610799</v>
      </c>
      <c r="N251" s="14">
        <v>0.24351984952859301</v>
      </c>
      <c r="O251" s="14">
        <v>0.19136947415835301</v>
      </c>
      <c r="P251" s="14">
        <v>0.256121638556636</v>
      </c>
      <c r="Q251" s="14"/>
      <c r="R251" s="14">
        <v>0.13328443976641299</v>
      </c>
      <c r="S251" s="14">
        <v>0.25850368157043302</v>
      </c>
      <c r="T251" s="14">
        <v>0.20146409049979599</v>
      </c>
      <c r="U251" s="14">
        <v>0.23188155800771901</v>
      </c>
      <c r="V251" s="14">
        <v>0.239408736499615</v>
      </c>
      <c r="W251" s="14">
        <v>0.214350047596884</v>
      </c>
      <c r="X251" s="14">
        <v>0.17849075237489201</v>
      </c>
      <c r="Y251" s="14">
        <v>0.15623192654828399</v>
      </c>
      <c r="Z251" s="14">
        <v>0.27375403631525103</v>
      </c>
      <c r="AA251" s="14"/>
      <c r="AB251" s="14">
        <v>0.23762810129290099</v>
      </c>
      <c r="AC251" s="14">
        <v>0.26018223741206498</v>
      </c>
      <c r="AD251" s="14">
        <v>0.19051299496240301</v>
      </c>
      <c r="AE251" s="14">
        <v>0.15029970363825401</v>
      </c>
      <c r="AF251" s="14">
        <v>0.17747861159914699</v>
      </c>
      <c r="AG251" s="14"/>
      <c r="AH251" s="14">
        <v>0.108493810307766</v>
      </c>
      <c r="AI251" s="14">
        <v>0.26401451115347901</v>
      </c>
      <c r="AJ251" s="14"/>
      <c r="AK251" s="14">
        <v>7.6451655687293701E-2</v>
      </c>
      <c r="AL251" s="14">
        <v>0.27493369607842</v>
      </c>
      <c r="AM251" s="14"/>
      <c r="AN251" s="14">
        <v>0.132464458617886</v>
      </c>
      <c r="AO251" s="14">
        <v>0.28033005819053403</v>
      </c>
      <c r="AP251" s="14"/>
      <c r="AQ251" s="14">
        <v>0.17336151036484099</v>
      </c>
      <c r="AR251" s="14">
        <v>0.222645487299717</v>
      </c>
      <c r="AS251" s="14">
        <v>0.24381110793386301</v>
      </c>
    </row>
    <row r="252" spans="2:45" x14ac:dyDescent="0.35">
      <c r="B252" t="s">
        <v>72</v>
      </c>
      <c r="C252" s="14">
        <v>0.34876145783837698</v>
      </c>
      <c r="D252" s="14">
        <v>0.402394744558637</v>
      </c>
      <c r="E252" s="14">
        <v>0.29514622420159797</v>
      </c>
      <c r="F252" s="14"/>
      <c r="G252" s="14">
        <v>0.30784375479917903</v>
      </c>
      <c r="H252" s="14">
        <v>0.43799713065618101</v>
      </c>
      <c r="I252" s="14">
        <v>0.39388799113149398</v>
      </c>
      <c r="J252" s="14">
        <v>0.31165742978239502</v>
      </c>
      <c r="K252" s="14">
        <v>0.271577318699044</v>
      </c>
      <c r="L252" s="14"/>
      <c r="M252" s="14">
        <v>0.50741245627379805</v>
      </c>
      <c r="N252" s="14">
        <v>0.29831199032424</v>
      </c>
      <c r="O252" s="14">
        <v>0.384991237212858</v>
      </c>
      <c r="P252" s="14">
        <v>0.203884724074891</v>
      </c>
      <c r="Q252" s="14"/>
      <c r="R252" s="14">
        <v>0.54339963279563497</v>
      </c>
      <c r="S252" s="14">
        <v>0.24041247276108499</v>
      </c>
      <c r="T252" s="14">
        <v>0.31196088826110502</v>
      </c>
      <c r="U252" s="14">
        <v>0.32306960012761599</v>
      </c>
      <c r="V252" s="14">
        <v>0.36522035922984702</v>
      </c>
      <c r="W252" s="14">
        <v>0.34392360246561898</v>
      </c>
      <c r="X252" s="14">
        <v>0.35675485849979399</v>
      </c>
      <c r="Y252" s="14">
        <v>0.43737929924646402</v>
      </c>
      <c r="Z252" s="14">
        <v>0.244763549503452</v>
      </c>
      <c r="AA252" s="14"/>
      <c r="AB252" s="14">
        <v>0.23518807940477601</v>
      </c>
      <c r="AC252" s="14">
        <v>0.24561660117271999</v>
      </c>
      <c r="AD252" s="14">
        <v>0.41455961699099603</v>
      </c>
      <c r="AE252" s="14">
        <v>0.54205712597473898</v>
      </c>
      <c r="AF252" s="14">
        <v>0.463205706805491</v>
      </c>
      <c r="AG252" s="14"/>
      <c r="AH252" s="14">
        <v>0.62614975080081403</v>
      </c>
      <c r="AI252" s="14">
        <v>0.23129571796871001</v>
      </c>
      <c r="AJ252" s="14"/>
      <c r="AK252" s="14">
        <v>0.68794131196462804</v>
      </c>
      <c r="AL252" s="14">
        <v>0.20019749419426699</v>
      </c>
      <c r="AM252" s="14"/>
      <c r="AN252" s="14">
        <v>0.550315244983834</v>
      </c>
      <c r="AO252" s="14">
        <v>0.183180550410694</v>
      </c>
      <c r="AP252" s="14"/>
      <c r="AQ252" s="14">
        <v>0.49807909912785903</v>
      </c>
      <c r="AR252" s="14">
        <v>0.30913441149556098</v>
      </c>
      <c r="AS252" s="14">
        <v>0.26771190411422902</v>
      </c>
    </row>
    <row r="253" spans="2:45" x14ac:dyDescent="0.35">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row>
    <row r="254" spans="2:45" x14ac:dyDescent="0.35">
      <c r="B254" s="6" t="s">
        <v>149</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row>
    <row r="255" spans="2:45" x14ac:dyDescent="0.35">
      <c r="B255" s="24" t="s">
        <v>76</v>
      </c>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row>
    <row r="256" spans="2:45" x14ac:dyDescent="0.35">
      <c r="B256" t="s">
        <v>140</v>
      </c>
      <c r="C256" s="14">
        <v>0.25981399663319898</v>
      </c>
      <c r="D256" s="14">
        <v>0.29479585338138597</v>
      </c>
      <c r="E256" s="14">
        <v>0.225001487292005</v>
      </c>
      <c r="F256" s="14"/>
      <c r="G256" s="14">
        <v>0.248911297978093</v>
      </c>
      <c r="H256" s="14">
        <v>0.29280954375766599</v>
      </c>
      <c r="I256" s="14">
        <v>0.26776026735493302</v>
      </c>
      <c r="J256" s="14">
        <v>0.23430442473056501</v>
      </c>
      <c r="K256" s="14">
        <v>0.252099648627722</v>
      </c>
      <c r="L256" s="14"/>
      <c r="M256" s="14">
        <v>0.32219400223418798</v>
      </c>
      <c r="N256" s="14">
        <v>0.20396181439007</v>
      </c>
      <c r="O256" s="14">
        <v>0.29118124537413898</v>
      </c>
      <c r="P256" s="14">
        <v>0.22436187471774899</v>
      </c>
      <c r="Q256" s="14"/>
      <c r="R256" s="14">
        <v>0.31959981181355601</v>
      </c>
      <c r="S256" s="14">
        <v>0.20746027093001701</v>
      </c>
      <c r="T256" s="14">
        <v>0.22688158243052101</v>
      </c>
      <c r="U256" s="14">
        <v>0.292820652122872</v>
      </c>
      <c r="V256" s="14">
        <v>0.282908691140831</v>
      </c>
      <c r="W256" s="14">
        <v>0.24259706818812399</v>
      </c>
      <c r="X256" s="14">
        <v>0.271927457178752</v>
      </c>
      <c r="Y256" s="14">
        <v>0.27536876951286299</v>
      </c>
      <c r="Z256" s="14">
        <v>0.23001985219363</v>
      </c>
      <c r="AA256" s="14"/>
      <c r="AB256" s="14">
        <v>0.223538243240129</v>
      </c>
      <c r="AC256" s="14">
        <v>0.23406184998875701</v>
      </c>
      <c r="AD256" s="14">
        <v>0.28827753179647497</v>
      </c>
      <c r="AE256" s="14">
        <v>0.31836068709819898</v>
      </c>
      <c r="AF256" s="14">
        <v>0.293240957514038</v>
      </c>
      <c r="AG256" s="14"/>
      <c r="AH256" s="14">
        <v>0.34974357898325498</v>
      </c>
      <c r="AI256" s="14">
        <v>0.22449221304365899</v>
      </c>
      <c r="AJ256" s="14"/>
      <c r="AK256" s="14">
        <v>0.35180630019275699</v>
      </c>
      <c r="AL256" s="14">
        <v>0.22430924780200101</v>
      </c>
      <c r="AM256" s="14"/>
      <c r="AN256" s="14">
        <v>0.33186263291764601</v>
      </c>
      <c r="AO256" s="14">
        <v>0.200438058983337</v>
      </c>
      <c r="AP256" s="14"/>
      <c r="AQ256" s="14">
        <v>0.36744818275047803</v>
      </c>
      <c r="AR256" s="14">
        <v>0.22650012602261699</v>
      </c>
      <c r="AS256" s="14">
        <v>0.22487415003037001</v>
      </c>
    </row>
    <row r="257" spans="2:45" x14ac:dyDescent="0.35">
      <c r="B257" t="s">
        <v>141</v>
      </c>
      <c r="C257" s="14">
        <v>0.39550028307349999</v>
      </c>
      <c r="D257" s="14">
        <v>0.40824574751422199</v>
      </c>
      <c r="E257" s="14">
        <v>0.38340888969764098</v>
      </c>
      <c r="F257" s="14"/>
      <c r="G257" s="14">
        <v>0.387377059379925</v>
      </c>
      <c r="H257" s="14">
        <v>0.37721281929918099</v>
      </c>
      <c r="I257" s="14">
        <v>0.40172029186881297</v>
      </c>
      <c r="J257" s="14">
        <v>0.40166321207855399</v>
      </c>
      <c r="K257" s="14">
        <v>0.41117624468007102</v>
      </c>
      <c r="L257" s="14"/>
      <c r="M257" s="14">
        <v>0.404674117836544</v>
      </c>
      <c r="N257" s="14">
        <v>0.40791042199209798</v>
      </c>
      <c r="O257" s="14">
        <v>0.40009028385949003</v>
      </c>
      <c r="P257" s="14">
        <v>0.36915059848742199</v>
      </c>
      <c r="Q257" s="14"/>
      <c r="R257" s="14">
        <v>0.45397771852417701</v>
      </c>
      <c r="S257" s="14">
        <v>0.36392078507493902</v>
      </c>
      <c r="T257" s="14">
        <v>0.36603163507055497</v>
      </c>
      <c r="U257" s="14">
        <v>0.33106246479159701</v>
      </c>
      <c r="V257" s="14">
        <v>0.35795919517730701</v>
      </c>
      <c r="W257" s="14">
        <v>0.42119425635513202</v>
      </c>
      <c r="X257" s="14">
        <v>0.422118601638233</v>
      </c>
      <c r="Y257" s="14">
        <v>0.46345259724890098</v>
      </c>
      <c r="Z257" s="14">
        <v>0.39920996844514001</v>
      </c>
      <c r="AA257" s="14"/>
      <c r="AB257" s="14">
        <v>0.38895738856944101</v>
      </c>
      <c r="AC257" s="14">
        <v>0.38464179725303799</v>
      </c>
      <c r="AD257" s="14">
        <v>0.404046921992882</v>
      </c>
      <c r="AE257" s="14">
        <v>0.40980545180581501</v>
      </c>
      <c r="AF257" s="14">
        <v>0.42728669731934399</v>
      </c>
      <c r="AG257" s="14"/>
      <c r="AH257" s="14">
        <v>0.43904028009766299</v>
      </c>
      <c r="AI257" s="14">
        <v>0.37829228859056602</v>
      </c>
      <c r="AJ257" s="14"/>
      <c r="AK257" s="14">
        <v>0.45183940715909698</v>
      </c>
      <c r="AL257" s="14">
        <v>0.37455239502558502</v>
      </c>
      <c r="AM257" s="14"/>
      <c r="AN257" s="14">
        <v>0.44495123750661703</v>
      </c>
      <c r="AO257" s="14">
        <v>0.35974662977286598</v>
      </c>
      <c r="AP257" s="14"/>
      <c r="AQ257" s="14">
        <v>0.402559105969995</v>
      </c>
      <c r="AR257" s="14">
        <v>0.40469044078397398</v>
      </c>
      <c r="AS257" s="14">
        <v>0.36416870077378799</v>
      </c>
    </row>
    <row r="258" spans="2:45" x14ac:dyDescent="0.35">
      <c r="B258" t="s">
        <v>142</v>
      </c>
      <c r="C258" s="14">
        <v>0.19467737592439999</v>
      </c>
      <c r="D258" s="14">
        <v>0.17091740960381799</v>
      </c>
      <c r="E258" s="14">
        <v>0.21799661545759599</v>
      </c>
      <c r="F258" s="14"/>
      <c r="G258" s="14">
        <v>0.19450562209722599</v>
      </c>
      <c r="H258" s="14">
        <v>0.17920365886474099</v>
      </c>
      <c r="I258" s="14">
        <v>0.18878162900786699</v>
      </c>
      <c r="J258" s="14">
        <v>0.222077455884992</v>
      </c>
      <c r="K258" s="14">
        <v>0.18745036705555601</v>
      </c>
      <c r="L258" s="14"/>
      <c r="M258" s="14">
        <v>0.14864148897735599</v>
      </c>
      <c r="N258" s="14">
        <v>0.216833390866743</v>
      </c>
      <c r="O258" s="14">
        <v>0.20218121476736201</v>
      </c>
      <c r="P258" s="14">
        <v>0.21376540803972999</v>
      </c>
      <c r="Q258" s="14"/>
      <c r="R258" s="14">
        <v>0.12036916121100399</v>
      </c>
      <c r="S258" s="14">
        <v>0.25471324473783602</v>
      </c>
      <c r="T258" s="14">
        <v>0.21969593378970301</v>
      </c>
      <c r="U258" s="14">
        <v>0.212387316010727</v>
      </c>
      <c r="V258" s="14">
        <v>0.187889663042864</v>
      </c>
      <c r="W258" s="14">
        <v>0.18501261194045601</v>
      </c>
      <c r="X258" s="14">
        <v>0.15112916385719599</v>
      </c>
      <c r="Y258" s="14">
        <v>0.181067982164205</v>
      </c>
      <c r="Z258" s="14">
        <v>0.22884453663488299</v>
      </c>
      <c r="AA258" s="14"/>
      <c r="AB258" s="14">
        <v>0.25044730495233197</v>
      </c>
      <c r="AC258" s="14">
        <v>0.195011764032094</v>
      </c>
      <c r="AD258" s="14">
        <v>0.16401644424502401</v>
      </c>
      <c r="AE258" s="14">
        <v>0.16266222757781201</v>
      </c>
      <c r="AF258" s="14">
        <v>0.174463663029748</v>
      </c>
      <c r="AG258" s="14"/>
      <c r="AH258" s="14">
        <v>0.114583082596942</v>
      </c>
      <c r="AI258" s="14">
        <v>0.22426467478932599</v>
      </c>
      <c r="AJ258" s="14"/>
      <c r="AK258" s="14">
        <v>0.12411279137058499</v>
      </c>
      <c r="AL258" s="14">
        <v>0.21671146849164499</v>
      </c>
      <c r="AM258" s="14"/>
      <c r="AN258" s="14">
        <v>0.14342227585988301</v>
      </c>
      <c r="AO258" s="14">
        <v>0.23102518077571599</v>
      </c>
      <c r="AP258" s="14"/>
      <c r="AQ258" s="14">
        <v>0.139011385371585</v>
      </c>
      <c r="AR258" s="14">
        <v>0.20799953719204201</v>
      </c>
      <c r="AS258" s="14">
        <v>0.207026369966436</v>
      </c>
    </row>
    <row r="259" spans="2:45" x14ac:dyDescent="0.35">
      <c r="B259" t="s">
        <v>143</v>
      </c>
      <c r="C259" s="14">
        <v>9.8734435806666299E-2</v>
      </c>
      <c r="D259" s="14">
        <v>8.1870324821550197E-2</v>
      </c>
      <c r="E259" s="14">
        <v>0.115957950431645</v>
      </c>
      <c r="F259" s="14"/>
      <c r="G259" s="14">
        <v>0.112117997961878</v>
      </c>
      <c r="H259" s="14">
        <v>0.103926060443548</v>
      </c>
      <c r="I259" s="14">
        <v>9.0514933538119902E-2</v>
      </c>
      <c r="J259" s="14">
        <v>8.6495103513831204E-2</v>
      </c>
      <c r="K259" s="14">
        <v>0.10363927513504601</v>
      </c>
      <c r="L259" s="14"/>
      <c r="M259" s="14">
        <v>7.7753610565498704E-2</v>
      </c>
      <c r="N259" s="14">
        <v>0.106244820827691</v>
      </c>
      <c r="O259" s="14">
        <v>7.4364380245615494E-2</v>
      </c>
      <c r="P259" s="14">
        <v>0.135141862737607</v>
      </c>
      <c r="Q259" s="14"/>
      <c r="R259" s="14">
        <v>7.3058267863288798E-2</v>
      </c>
      <c r="S259" s="14">
        <v>0.119007037183402</v>
      </c>
      <c r="T259" s="14">
        <v>0.116272110349777</v>
      </c>
      <c r="U259" s="14">
        <v>0.11018697443030399</v>
      </c>
      <c r="V259" s="14">
        <v>9.6598477278262304E-2</v>
      </c>
      <c r="W259" s="14">
        <v>9.1644764221647093E-2</v>
      </c>
      <c r="X259" s="14">
        <v>0.11028295296860401</v>
      </c>
      <c r="Y259" s="14">
        <v>5.9863550193687498E-2</v>
      </c>
      <c r="Z259" s="14">
        <v>9.5255206992013799E-2</v>
      </c>
      <c r="AA259" s="14"/>
      <c r="AB259" s="14">
        <v>9.2015933784808601E-2</v>
      </c>
      <c r="AC259" s="14">
        <v>0.11406199704153901</v>
      </c>
      <c r="AD259" s="14">
        <v>0.102786254962423</v>
      </c>
      <c r="AE259" s="14">
        <v>7.4741107852915198E-2</v>
      </c>
      <c r="AF259" s="14">
        <v>2.10700014798712E-2</v>
      </c>
      <c r="AG259" s="14"/>
      <c r="AH259" s="14">
        <v>6.6832720250688898E-2</v>
      </c>
      <c r="AI259" s="14">
        <v>0.115103253817669</v>
      </c>
      <c r="AJ259" s="14"/>
      <c r="AK259" s="14">
        <v>5.4580533080280602E-2</v>
      </c>
      <c r="AL259" s="14">
        <v>0.11957251373696701</v>
      </c>
      <c r="AM259" s="14"/>
      <c r="AN259" s="14">
        <v>5.9539604860338199E-2</v>
      </c>
      <c r="AO259" s="14">
        <v>0.13213628089628299</v>
      </c>
      <c r="AP259" s="14"/>
      <c r="AQ259" s="14">
        <v>6.4554044845811703E-2</v>
      </c>
      <c r="AR259" s="14">
        <v>0.11143403728507199</v>
      </c>
      <c r="AS259" s="14">
        <v>0.10827567594345899</v>
      </c>
    </row>
    <row r="260" spans="2:45" x14ac:dyDescent="0.35">
      <c r="B260" t="s">
        <v>144</v>
      </c>
      <c r="C260" s="14">
        <v>4.4305639168034497E-2</v>
      </c>
      <c r="D260" s="14">
        <v>3.9418908728412402E-2</v>
      </c>
      <c r="E260" s="14">
        <v>4.84148681667535E-2</v>
      </c>
      <c r="F260" s="14"/>
      <c r="G260" s="14">
        <v>5.70880225828772E-2</v>
      </c>
      <c r="H260" s="14">
        <v>3.8041308685806997E-2</v>
      </c>
      <c r="I260" s="14">
        <v>3.5854637083068998E-2</v>
      </c>
      <c r="J260" s="14">
        <v>5.1477754014816801E-2</v>
      </c>
      <c r="K260" s="14">
        <v>4.0358026593492802E-2</v>
      </c>
      <c r="L260" s="14"/>
      <c r="M260" s="14">
        <v>3.9249741107835197E-2</v>
      </c>
      <c r="N260" s="14">
        <v>6.11383657005986E-2</v>
      </c>
      <c r="O260" s="14">
        <v>2.8113017061057299E-2</v>
      </c>
      <c r="P260" s="14">
        <v>4.7379313899309702E-2</v>
      </c>
      <c r="Q260" s="14"/>
      <c r="R260" s="14">
        <v>3.0528882863770201E-2</v>
      </c>
      <c r="S260" s="14">
        <v>5.0146394892575198E-2</v>
      </c>
      <c r="T260" s="14">
        <v>6.6512758875403699E-2</v>
      </c>
      <c r="U260" s="14">
        <v>4.2040345420609401E-2</v>
      </c>
      <c r="V260" s="14">
        <v>6.8461998351993E-2</v>
      </c>
      <c r="W260" s="14">
        <v>4.1634549206985602E-2</v>
      </c>
      <c r="X260" s="14">
        <v>3.8180830657601E-2</v>
      </c>
      <c r="Y260" s="14">
        <v>7.05358309552269E-3</v>
      </c>
      <c r="Z260" s="14">
        <v>4.3322730188600798E-2</v>
      </c>
      <c r="AA260" s="14"/>
      <c r="AB260" s="14">
        <v>4.1340208837789903E-2</v>
      </c>
      <c r="AC260" s="14">
        <v>6.7233060233902006E-2</v>
      </c>
      <c r="AD260" s="14">
        <v>3.0601569225421101E-2</v>
      </c>
      <c r="AE260" s="14">
        <v>3.0271697616014101E-2</v>
      </c>
      <c r="AF260" s="14">
        <v>8.3938680656999207E-2</v>
      </c>
      <c r="AG260" s="14"/>
      <c r="AH260" s="14">
        <v>2.78888814769543E-2</v>
      </c>
      <c r="AI260" s="14">
        <v>4.9973870756530099E-2</v>
      </c>
      <c r="AJ260" s="14"/>
      <c r="AK260" s="14">
        <v>1.4096981151382E-2</v>
      </c>
      <c r="AL260" s="14">
        <v>5.8762104536765898E-2</v>
      </c>
      <c r="AM260" s="14"/>
      <c r="AN260" s="14">
        <v>1.9323305634580599E-2</v>
      </c>
      <c r="AO260" s="14">
        <v>6.5447562414040594E-2</v>
      </c>
      <c r="AP260" s="14"/>
      <c r="AQ260" s="14">
        <v>2.2491121346218699E-2</v>
      </c>
      <c r="AR260" s="14">
        <v>4.2457069352277998E-2</v>
      </c>
      <c r="AS260" s="14">
        <v>9.1862083379171705E-2</v>
      </c>
    </row>
    <row r="261" spans="2:45" x14ac:dyDescent="0.35">
      <c r="B261" t="s">
        <v>70</v>
      </c>
      <c r="C261" s="14">
        <v>6.9682693942004796E-3</v>
      </c>
      <c r="D261" s="14">
        <v>4.7517559506114202E-3</v>
      </c>
      <c r="E261" s="14">
        <v>9.2201889543591497E-3</v>
      </c>
      <c r="F261" s="14"/>
      <c r="G261" s="14">
        <v>0</v>
      </c>
      <c r="H261" s="14">
        <v>8.8066089490561605E-3</v>
      </c>
      <c r="I261" s="14">
        <v>1.53682411471989E-2</v>
      </c>
      <c r="J261" s="14">
        <v>3.9820497772406699E-3</v>
      </c>
      <c r="K261" s="14">
        <v>5.2764379081120102E-3</v>
      </c>
      <c r="L261" s="14"/>
      <c r="M261" s="14">
        <v>7.4870392785778899E-3</v>
      </c>
      <c r="N261" s="14">
        <v>3.9111862227988996E-3</v>
      </c>
      <c r="O261" s="14">
        <v>4.0698586923353201E-3</v>
      </c>
      <c r="P261" s="14">
        <v>1.02009421181815E-2</v>
      </c>
      <c r="Q261" s="14"/>
      <c r="R261" s="14">
        <v>2.46615772420325E-3</v>
      </c>
      <c r="S261" s="14">
        <v>4.7522671812302896E-3</v>
      </c>
      <c r="T261" s="14">
        <v>4.6059794840404896E-3</v>
      </c>
      <c r="U261" s="14">
        <v>1.1502247223891199E-2</v>
      </c>
      <c r="V261" s="14">
        <v>6.1819750087427697E-3</v>
      </c>
      <c r="W261" s="14">
        <v>1.7916750087656402E-2</v>
      </c>
      <c r="X261" s="14">
        <v>6.3609936996133496E-3</v>
      </c>
      <c r="Y261" s="14">
        <v>1.31935177848208E-2</v>
      </c>
      <c r="Z261" s="14">
        <v>3.34770554573314E-3</v>
      </c>
      <c r="AA261" s="14"/>
      <c r="AB261" s="14">
        <v>3.7009206154997201E-3</v>
      </c>
      <c r="AC261" s="14">
        <v>4.9895314506701203E-3</v>
      </c>
      <c r="AD261" s="14">
        <v>1.02712777777756E-2</v>
      </c>
      <c r="AE261" s="14">
        <v>4.1588280492448303E-3</v>
      </c>
      <c r="AF261" s="14">
        <v>0</v>
      </c>
      <c r="AG261" s="14"/>
      <c r="AH261" s="14">
        <v>1.9114565944969701E-3</v>
      </c>
      <c r="AI261" s="14">
        <v>7.8736990022501493E-3</v>
      </c>
      <c r="AJ261" s="14"/>
      <c r="AK261" s="14">
        <v>3.5639870458975E-3</v>
      </c>
      <c r="AL261" s="14">
        <v>6.0922704070361699E-3</v>
      </c>
      <c r="AM261" s="14"/>
      <c r="AN261" s="14">
        <v>9.00943220935048E-4</v>
      </c>
      <c r="AO261" s="14">
        <v>1.12062871577575E-2</v>
      </c>
      <c r="AP261" s="14"/>
      <c r="AQ261" s="14">
        <v>3.9361597159120899E-3</v>
      </c>
      <c r="AR261" s="14">
        <v>6.9187893640165997E-3</v>
      </c>
      <c r="AS261" s="14">
        <v>3.7930199067742702E-3</v>
      </c>
    </row>
    <row r="262" spans="2:45" x14ac:dyDescent="0.35">
      <c r="B262" t="s">
        <v>145</v>
      </c>
      <c r="C262" s="14">
        <v>0.65531427970669898</v>
      </c>
      <c r="D262" s="14">
        <v>0.70304160089560797</v>
      </c>
      <c r="E262" s="14">
        <v>0.60841037698964595</v>
      </c>
      <c r="F262" s="14"/>
      <c r="G262" s="14">
        <v>0.63628835735801803</v>
      </c>
      <c r="H262" s="14">
        <v>0.67002236305684704</v>
      </c>
      <c r="I262" s="14">
        <v>0.66948055922374605</v>
      </c>
      <c r="J262" s="14">
        <v>0.63596763680911905</v>
      </c>
      <c r="K262" s="14">
        <v>0.66327589330779302</v>
      </c>
      <c r="L262" s="14"/>
      <c r="M262" s="14">
        <v>0.72686812007073198</v>
      </c>
      <c r="N262" s="14">
        <v>0.61187223638216803</v>
      </c>
      <c r="O262" s="14">
        <v>0.69127152923363</v>
      </c>
      <c r="P262" s="14">
        <v>0.59351247320517198</v>
      </c>
      <c r="Q262" s="14"/>
      <c r="R262" s="14">
        <v>0.77357753033773302</v>
      </c>
      <c r="S262" s="14">
        <v>0.57138105600495603</v>
      </c>
      <c r="T262" s="14">
        <v>0.59291321750107595</v>
      </c>
      <c r="U262" s="14">
        <v>0.62388311691446796</v>
      </c>
      <c r="V262" s="14">
        <v>0.64086788631813796</v>
      </c>
      <c r="W262" s="14">
        <v>0.66379132454325496</v>
      </c>
      <c r="X262" s="14">
        <v>0.694046058816986</v>
      </c>
      <c r="Y262" s="14">
        <v>0.73882136676176402</v>
      </c>
      <c r="Z262" s="14">
        <v>0.62922982063876998</v>
      </c>
      <c r="AA262" s="14"/>
      <c r="AB262" s="14">
        <v>0.61249563180957001</v>
      </c>
      <c r="AC262" s="14">
        <v>0.61870364724179505</v>
      </c>
      <c r="AD262" s="14">
        <v>0.69232445378935603</v>
      </c>
      <c r="AE262" s="14">
        <v>0.72816613890401405</v>
      </c>
      <c r="AF262" s="14">
        <v>0.72052765483338199</v>
      </c>
      <c r="AG262" s="14"/>
      <c r="AH262" s="14">
        <v>0.78878385908091797</v>
      </c>
      <c r="AI262" s="14">
        <v>0.60278450163422503</v>
      </c>
      <c r="AJ262" s="14"/>
      <c r="AK262" s="14">
        <v>0.80364570735185503</v>
      </c>
      <c r="AL262" s="14">
        <v>0.59886164282758603</v>
      </c>
      <c r="AM262" s="14"/>
      <c r="AN262" s="14">
        <v>0.77681387042426298</v>
      </c>
      <c r="AO262" s="14">
        <v>0.56018468875620298</v>
      </c>
      <c r="AP262" s="14"/>
      <c r="AQ262" s="14">
        <v>0.77000728872047197</v>
      </c>
      <c r="AR262" s="14">
        <v>0.63119056680659102</v>
      </c>
      <c r="AS262" s="14">
        <v>0.58904285080415797</v>
      </c>
    </row>
    <row r="263" spans="2:45" x14ac:dyDescent="0.35">
      <c r="B263" t="s">
        <v>146</v>
      </c>
      <c r="C263" s="14">
        <v>0.143040074974701</v>
      </c>
      <c r="D263" s="14">
        <v>0.121289233549963</v>
      </c>
      <c r="E263" s="14">
        <v>0.164372818598399</v>
      </c>
      <c r="F263" s="14"/>
      <c r="G263" s="14">
        <v>0.169206020544756</v>
      </c>
      <c r="H263" s="14">
        <v>0.14196736912935601</v>
      </c>
      <c r="I263" s="14">
        <v>0.126369570621189</v>
      </c>
      <c r="J263" s="14">
        <v>0.13797285752864799</v>
      </c>
      <c r="K263" s="14">
        <v>0.143997301728539</v>
      </c>
      <c r="L263" s="14"/>
      <c r="M263" s="14">
        <v>0.11700335167333401</v>
      </c>
      <c r="N263" s="14">
        <v>0.16738318652829001</v>
      </c>
      <c r="O263" s="14">
        <v>0.102477397306673</v>
      </c>
      <c r="P263" s="14">
        <v>0.182521176636916</v>
      </c>
      <c r="Q263" s="14"/>
      <c r="R263" s="14">
        <v>0.103587150727059</v>
      </c>
      <c r="S263" s="14">
        <v>0.16915343207597699</v>
      </c>
      <c r="T263" s="14">
        <v>0.18278486922518</v>
      </c>
      <c r="U263" s="14">
        <v>0.15222731985091301</v>
      </c>
      <c r="V263" s="14">
        <v>0.165060475630255</v>
      </c>
      <c r="W263" s="14">
        <v>0.133279313428633</v>
      </c>
      <c r="X263" s="14">
        <v>0.14846378362620499</v>
      </c>
      <c r="Y263" s="14">
        <v>6.6917133289210104E-2</v>
      </c>
      <c r="Z263" s="14">
        <v>0.13857793718061501</v>
      </c>
      <c r="AA263" s="14"/>
      <c r="AB263" s="14">
        <v>0.13335614262259901</v>
      </c>
      <c r="AC263" s="14">
        <v>0.18129505727544101</v>
      </c>
      <c r="AD263" s="14">
        <v>0.13338782418784401</v>
      </c>
      <c r="AE263" s="14">
        <v>0.10501280546892899</v>
      </c>
      <c r="AF263" s="14">
        <v>0.10500868213686999</v>
      </c>
      <c r="AG263" s="14"/>
      <c r="AH263" s="14">
        <v>9.4721601727643198E-2</v>
      </c>
      <c r="AI263" s="14">
        <v>0.16507712457419901</v>
      </c>
      <c r="AJ263" s="14"/>
      <c r="AK263" s="14">
        <v>6.8677514231662601E-2</v>
      </c>
      <c r="AL263" s="14">
        <v>0.17833461827373301</v>
      </c>
      <c r="AM263" s="14"/>
      <c r="AN263" s="14">
        <v>7.8862910494918795E-2</v>
      </c>
      <c r="AO263" s="14">
        <v>0.197583843310323</v>
      </c>
      <c r="AP263" s="14"/>
      <c r="AQ263" s="14">
        <v>8.7045166192030399E-2</v>
      </c>
      <c r="AR263" s="14">
        <v>0.15389110663735001</v>
      </c>
      <c r="AS263" s="14">
        <v>0.200137759322631</v>
      </c>
    </row>
    <row r="264" spans="2:45" x14ac:dyDescent="0.35">
      <c r="B264" t="s">
        <v>72</v>
      </c>
      <c r="C264" s="14">
        <v>0.51227420473199803</v>
      </c>
      <c r="D264" s="14">
        <v>0.58175236734564495</v>
      </c>
      <c r="E264" s="14">
        <v>0.44403755839124698</v>
      </c>
      <c r="F264" s="14"/>
      <c r="G264" s="14">
        <v>0.467082336813262</v>
      </c>
      <c r="H264" s="14">
        <v>0.528054993927492</v>
      </c>
      <c r="I264" s="14">
        <v>0.54311098860255702</v>
      </c>
      <c r="J264" s="14">
        <v>0.49799477928047098</v>
      </c>
      <c r="K264" s="14">
        <v>0.51927859157925405</v>
      </c>
      <c r="L264" s="14"/>
      <c r="M264" s="14">
        <v>0.609864768397398</v>
      </c>
      <c r="N264" s="14">
        <v>0.44448904985387899</v>
      </c>
      <c r="O264" s="14">
        <v>0.58879413192695695</v>
      </c>
      <c r="P264" s="14">
        <v>0.410991296568256</v>
      </c>
      <c r="Q264" s="14"/>
      <c r="R264" s="14">
        <v>0.66999037961067498</v>
      </c>
      <c r="S264" s="14">
        <v>0.40222762392897898</v>
      </c>
      <c r="T264" s="14">
        <v>0.410128348275895</v>
      </c>
      <c r="U264" s="14">
        <v>0.47165579706355498</v>
      </c>
      <c r="V264" s="14">
        <v>0.47580741068788301</v>
      </c>
      <c r="W264" s="14">
        <v>0.53051201111462298</v>
      </c>
      <c r="X264" s="14">
        <v>0.54558227519077995</v>
      </c>
      <c r="Y264" s="14">
        <v>0.67190423347255401</v>
      </c>
      <c r="Z264" s="14">
        <v>0.49065188345815502</v>
      </c>
      <c r="AA264" s="14"/>
      <c r="AB264" s="14">
        <v>0.47913948918697102</v>
      </c>
      <c r="AC264" s="14">
        <v>0.43740858996635401</v>
      </c>
      <c r="AD264" s="14">
        <v>0.55893662960151302</v>
      </c>
      <c r="AE264" s="14">
        <v>0.62315333343508506</v>
      </c>
      <c r="AF264" s="14">
        <v>0.61551897269651201</v>
      </c>
      <c r="AG264" s="14"/>
      <c r="AH264" s="14">
        <v>0.69406225735327498</v>
      </c>
      <c r="AI264" s="14">
        <v>0.43770737706002599</v>
      </c>
      <c r="AJ264" s="14"/>
      <c r="AK264" s="14">
        <v>0.73496819312019201</v>
      </c>
      <c r="AL264" s="14">
        <v>0.42052702455385199</v>
      </c>
      <c r="AM264" s="14"/>
      <c r="AN264" s="14">
        <v>0.69795095992934397</v>
      </c>
      <c r="AO264" s="14">
        <v>0.36260084544587901</v>
      </c>
      <c r="AP264" s="14"/>
      <c r="AQ264" s="14">
        <v>0.68296212252844202</v>
      </c>
      <c r="AR264" s="14">
        <v>0.47729946016924102</v>
      </c>
      <c r="AS264" s="14">
        <v>0.38890509148152702</v>
      </c>
    </row>
    <row r="265" spans="2:45" x14ac:dyDescent="0.35">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row>
    <row r="266" spans="2:45" x14ac:dyDescent="0.35">
      <c r="B266" s="6" t="s">
        <v>150</v>
      </c>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row>
    <row r="267" spans="2:45" x14ac:dyDescent="0.35">
      <c r="B267" s="24" t="s">
        <v>76</v>
      </c>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row>
    <row r="268" spans="2:45" x14ac:dyDescent="0.35">
      <c r="B268" t="s">
        <v>140</v>
      </c>
      <c r="C268" s="14">
        <v>0.21874643856630599</v>
      </c>
      <c r="D268" s="14">
        <v>0.26861560869791401</v>
      </c>
      <c r="E268" s="14">
        <v>0.16882010191139199</v>
      </c>
      <c r="F268" s="14"/>
      <c r="G268" s="14">
        <v>0.23119534073491699</v>
      </c>
      <c r="H268" s="14">
        <v>0.27688902851490999</v>
      </c>
      <c r="I268" s="14">
        <v>0.192680068946009</v>
      </c>
      <c r="J268" s="14">
        <v>0.220595261312999</v>
      </c>
      <c r="K268" s="14">
        <v>0.16409084546982999</v>
      </c>
      <c r="L268" s="14"/>
      <c r="M268" s="14">
        <v>0.26281827368979599</v>
      </c>
      <c r="N268" s="14">
        <v>0.17872808251559999</v>
      </c>
      <c r="O268" s="14">
        <v>0.25494892596951702</v>
      </c>
      <c r="P268" s="14">
        <v>0.18144767855277399</v>
      </c>
      <c r="Q268" s="14"/>
      <c r="R268" s="14">
        <v>0.284695716961196</v>
      </c>
      <c r="S268" s="14">
        <v>0.223292198236162</v>
      </c>
      <c r="T268" s="14">
        <v>0.218315521057865</v>
      </c>
      <c r="U268" s="14">
        <v>0.24309483396336701</v>
      </c>
      <c r="V268" s="14">
        <v>0.20492942610211701</v>
      </c>
      <c r="W268" s="14">
        <v>0.16738449087704901</v>
      </c>
      <c r="X268" s="14">
        <v>0.21818688450683399</v>
      </c>
      <c r="Y268" s="14">
        <v>0.16425970596724099</v>
      </c>
      <c r="Z268" s="14">
        <v>0.18247220151192001</v>
      </c>
      <c r="AA268" s="14"/>
      <c r="AB268" s="14">
        <v>0.176054260075974</v>
      </c>
      <c r="AC268" s="14">
        <v>0.200211188485348</v>
      </c>
      <c r="AD268" s="14">
        <v>0.25126716426724</v>
      </c>
      <c r="AE268" s="14">
        <v>0.2910521171214</v>
      </c>
      <c r="AF268" s="14">
        <v>0.26581146754407597</v>
      </c>
      <c r="AG268" s="14"/>
      <c r="AH268" s="14">
        <v>0.34291945634333998</v>
      </c>
      <c r="AI268" s="14">
        <v>0.16713215290002301</v>
      </c>
      <c r="AJ268" s="14"/>
      <c r="AK268" s="14">
        <v>0.32607709697720799</v>
      </c>
      <c r="AL268" s="14">
        <v>0.17422486781831301</v>
      </c>
      <c r="AM268" s="14"/>
      <c r="AN268" s="14">
        <v>0.33411782891319203</v>
      </c>
      <c r="AO268" s="14">
        <v>0.13021148864906501</v>
      </c>
      <c r="AP268" s="14"/>
      <c r="AQ268" s="14">
        <v>0.428033657047033</v>
      </c>
      <c r="AR268" s="14">
        <v>0.14914094499938901</v>
      </c>
      <c r="AS268" s="14">
        <v>0.167552294362939</v>
      </c>
    </row>
    <row r="269" spans="2:45" x14ac:dyDescent="0.35">
      <c r="B269" t="s">
        <v>141</v>
      </c>
      <c r="C269" s="14">
        <v>0.40459874503821502</v>
      </c>
      <c r="D269" s="14">
        <v>0.41739220567783097</v>
      </c>
      <c r="E269" s="14">
        <v>0.39142028783132898</v>
      </c>
      <c r="F269" s="14"/>
      <c r="G269" s="14">
        <v>0.447498487906554</v>
      </c>
      <c r="H269" s="14">
        <v>0.410203392809251</v>
      </c>
      <c r="I269" s="14">
        <v>0.38412093235045403</v>
      </c>
      <c r="J269" s="14">
        <v>0.375089280926936</v>
      </c>
      <c r="K269" s="14">
        <v>0.41475594934698201</v>
      </c>
      <c r="L269" s="14"/>
      <c r="M269" s="14">
        <v>0.42803963896749397</v>
      </c>
      <c r="N269" s="14">
        <v>0.40154146807299002</v>
      </c>
      <c r="O269" s="14">
        <v>0.37649061022054497</v>
      </c>
      <c r="P269" s="14">
        <v>0.41280808514289302</v>
      </c>
      <c r="Q269" s="14"/>
      <c r="R269" s="14">
        <v>0.407832669988406</v>
      </c>
      <c r="S269" s="14">
        <v>0.38976599982749099</v>
      </c>
      <c r="T269" s="14">
        <v>0.38605641116696299</v>
      </c>
      <c r="U269" s="14">
        <v>0.37927776501503702</v>
      </c>
      <c r="V269" s="14">
        <v>0.37283420909822002</v>
      </c>
      <c r="W269" s="14">
        <v>0.42904693653403603</v>
      </c>
      <c r="X269" s="14">
        <v>0.424249462419997</v>
      </c>
      <c r="Y269" s="14">
        <v>0.45978794622491598</v>
      </c>
      <c r="Z269" s="14">
        <v>0.42130429451796703</v>
      </c>
      <c r="AA269" s="14"/>
      <c r="AB269" s="14">
        <v>0.37413254970649501</v>
      </c>
      <c r="AC269" s="14">
        <v>0.40028506103067901</v>
      </c>
      <c r="AD269" s="14">
        <v>0.419246679311296</v>
      </c>
      <c r="AE269" s="14">
        <v>0.39029394775430098</v>
      </c>
      <c r="AF269" s="14">
        <v>0.57600375406757598</v>
      </c>
      <c r="AG269" s="14"/>
      <c r="AH269" s="14">
        <v>0.40309232583355598</v>
      </c>
      <c r="AI269" s="14">
        <v>0.41543378419161198</v>
      </c>
      <c r="AJ269" s="14"/>
      <c r="AK269" s="14">
        <v>0.43496883586260499</v>
      </c>
      <c r="AL269" s="14">
        <v>0.39659887019679602</v>
      </c>
      <c r="AM269" s="14"/>
      <c r="AN269" s="14">
        <v>0.43413261964767402</v>
      </c>
      <c r="AO269" s="14">
        <v>0.38243926304846498</v>
      </c>
      <c r="AP269" s="14"/>
      <c r="AQ269" s="14">
        <v>0.43006006878270497</v>
      </c>
      <c r="AR269" s="14">
        <v>0.402394952862697</v>
      </c>
      <c r="AS269" s="14">
        <v>0.37051190385459598</v>
      </c>
    </row>
    <row r="270" spans="2:45" x14ac:dyDescent="0.35">
      <c r="B270" t="s">
        <v>142</v>
      </c>
      <c r="C270" s="14">
        <v>0.22002210149023099</v>
      </c>
      <c r="D270" s="14">
        <v>0.21128075775098401</v>
      </c>
      <c r="E270" s="14">
        <v>0.22928220346311101</v>
      </c>
      <c r="F270" s="14"/>
      <c r="G270" s="14">
        <v>0.19912445785426</v>
      </c>
      <c r="H270" s="14">
        <v>0.18012230521095099</v>
      </c>
      <c r="I270" s="14">
        <v>0.234752768720906</v>
      </c>
      <c r="J270" s="14">
        <v>0.23224042971810899</v>
      </c>
      <c r="K270" s="14">
        <v>0.25758801210830801</v>
      </c>
      <c r="L270" s="14"/>
      <c r="M270" s="14">
        <v>0.18246356831590099</v>
      </c>
      <c r="N270" s="14">
        <v>0.23026744454326201</v>
      </c>
      <c r="O270" s="14">
        <v>0.24620770487084401</v>
      </c>
      <c r="P270" s="14">
        <v>0.22155198736822501</v>
      </c>
      <c r="Q270" s="14"/>
      <c r="R270" s="14">
        <v>0.19000752829331399</v>
      </c>
      <c r="S270" s="14">
        <v>0.18621259570007401</v>
      </c>
      <c r="T270" s="14">
        <v>0.183053411996386</v>
      </c>
      <c r="U270" s="14">
        <v>0.20895115070477199</v>
      </c>
      <c r="V270" s="14">
        <v>0.26996569358125999</v>
      </c>
      <c r="W270" s="14">
        <v>0.24303137648538001</v>
      </c>
      <c r="X270" s="14">
        <v>0.241815104747413</v>
      </c>
      <c r="Y270" s="14">
        <v>0.22225757444625899</v>
      </c>
      <c r="Z270" s="14">
        <v>0.26634970675830599</v>
      </c>
      <c r="AA270" s="14"/>
      <c r="AB270" s="14">
        <v>0.28683979107379398</v>
      </c>
      <c r="AC270" s="14">
        <v>0.214820385984967</v>
      </c>
      <c r="AD270" s="14">
        <v>0.188897307405474</v>
      </c>
      <c r="AE270" s="14">
        <v>0.171465298613145</v>
      </c>
      <c r="AF270" s="14">
        <v>0.114105682847777</v>
      </c>
      <c r="AG270" s="14"/>
      <c r="AH270" s="14">
        <v>0.172461158677022</v>
      </c>
      <c r="AI270" s="14">
        <v>0.23165942215548199</v>
      </c>
      <c r="AJ270" s="14"/>
      <c r="AK270" s="14">
        <v>0.18242726879917101</v>
      </c>
      <c r="AL270" s="14">
        <v>0.23432288101034099</v>
      </c>
      <c r="AM270" s="14"/>
      <c r="AN270" s="14">
        <v>0.16327791130790101</v>
      </c>
      <c r="AO270" s="14">
        <v>0.261056966697574</v>
      </c>
      <c r="AP270" s="14"/>
      <c r="AQ270" s="14">
        <v>0.10949766881734101</v>
      </c>
      <c r="AR270" s="14">
        <v>0.263863917841625</v>
      </c>
      <c r="AS270" s="14">
        <v>0.23518075938239</v>
      </c>
    </row>
    <row r="271" spans="2:45" x14ac:dyDescent="0.35">
      <c r="B271" t="s">
        <v>143</v>
      </c>
      <c r="C271" s="14">
        <v>0.10923908472034601</v>
      </c>
      <c r="D271" s="14">
        <v>7.3890464823328103E-2</v>
      </c>
      <c r="E271" s="14">
        <v>0.14514863481590701</v>
      </c>
      <c r="F271" s="14"/>
      <c r="G271" s="14">
        <v>9.6446346756131895E-2</v>
      </c>
      <c r="H271" s="14">
        <v>7.5943090451738499E-2</v>
      </c>
      <c r="I271" s="14">
        <v>0.122109282344392</v>
      </c>
      <c r="J271" s="14">
        <v>0.128038618669328</v>
      </c>
      <c r="K271" s="14">
        <v>0.124517373177362</v>
      </c>
      <c r="L271" s="14"/>
      <c r="M271" s="14">
        <v>9.3332300161960105E-2</v>
      </c>
      <c r="N271" s="14">
        <v>0.13065841662865799</v>
      </c>
      <c r="O271" s="14">
        <v>9.0169168008350897E-2</v>
      </c>
      <c r="P271" s="14">
        <v>0.121261848069864</v>
      </c>
      <c r="Q271" s="14"/>
      <c r="R271" s="14">
        <v>9.1951606075006201E-2</v>
      </c>
      <c r="S271" s="14">
        <v>0.14016612240857201</v>
      </c>
      <c r="T271" s="14">
        <v>0.13982909290193901</v>
      </c>
      <c r="U271" s="14">
        <v>0.10625999955200301</v>
      </c>
      <c r="V271" s="14">
        <v>8.4675842271536794E-2</v>
      </c>
      <c r="W271" s="14">
        <v>0.12519646050549699</v>
      </c>
      <c r="X271" s="14">
        <v>9.5311366576679504E-2</v>
      </c>
      <c r="Y271" s="14">
        <v>0.12638674342008699</v>
      </c>
      <c r="Z271" s="14">
        <v>8.0216265033766401E-2</v>
      </c>
      <c r="AA271" s="14"/>
      <c r="AB271" s="14">
        <v>0.11772769114790201</v>
      </c>
      <c r="AC271" s="14">
        <v>0.114534158196336</v>
      </c>
      <c r="AD271" s="14">
        <v>0.11296234235597299</v>
      </c>
      <c r="AE271" s="14">
        <v>0.101282116621881</v>
      </c>
      <c r="AF271" s="14">
        <v>2.0113233524779599E-2</v>
      </c>
      <c r="AG271" s="14"/>
      <c r="AH271" s="14">
        <v>5.4439354287247402E-2</v>
      </c>
      <c r="AI271" s="14">
        <v>0.13440474871164301</v>
      </c>
      <c r="AJ271" s="14"/>
      <c r="AK271" s="14">
        <v>4.5798623451151203E-2</v>
      </c>
      <c r="AL271" s="14">
        <v>0.13615692662777801</v>
      </c>
      <c r="AM271" s="14"/>
      <c r="AN271" s="14">
        <v>5.9130648387760498E-2</v>
      </c>
      <c r="AO271" s="14">
        <v>0.14977077180694101</v>
      </c>
      <c r="AP271" s="14"/>
      <c r="AQ271" s="14">
        <v>2.6695608927055501E-2</v>
      </c>
      <c r="AR271" s="14">
        <v>0.13014346398542501</v>
      </c>
      <c r="AS271" s="14">
        <v>0.163535770384581</v>
      </c>
    </row>
    <row r="272" spans="2:45" x14ac:dyDescent="0.35">
      <c r="B272" t="s">
        <v>144</v>
      </c>
      <c r="C272" s="14">
        <v>4.2323084026646599E-2</v>
      </c>
      <c r="D272" s="14">
        <v>2.4972680546398798E-2</v>
      </c>
      <c r="E272" s="14">
        <v>5.9014019979332297E-2</v>
      </c>
      <c r="F272" s="14"/>
      <c r="G272" s="14">
        <v>2.57353667481377E-2</v>
      </c>
      <c r="H272" s="14">
        <v>4.81730925790919E-2</v>
      </c>
      <c r="I272" s="14">
        <v>5.7462909474714198E-2</v>
      </c>
      <c r="J272" s="14">
        <v>3.9582612182196698E-2</v>
      </c>
      <c r="K272" s="14">
        <v>3.7069653180357397E-2</v>
      </c>
      <c r="L272" s="14"/>
      <c r="M272" s="14">
        <v>2.9267021275469901E-2</v>
      </c>
      <c r="N272" s="14">
        <v>5.5481654757722203E-2</v>
      </c>
      <c r="O272" s="14">
        <v>2.81137322384084E-2</v>
      </c>
      <c r="P272" s="14">
        <v>5.6065365535795199E-2</v>
      </c>
      <c r="Q272" s="14"/>
      <c r="R272" s="14">
        <v>2.3046320957874698E-2</v>
      </c>
      <c r="S272" s="14">
        <v>5.7904288423993602E-2</v>
      </c>
      <c r="T272" s="14">
        <v>6.2503841095902402E-2</v>
      </c>
      <c r="U272" s="14">
        <v>5.0914003540929099E-2</v>
      </c>
      <c r="V272" s="14">
        <v>6.7594828946866303E-2</v>
      </c>
      <c r="W272" s="14">
        <v>2.6467742924324401E-2</v>
      </c>
      <c r="X272" s="14">
        <v>1.4076188049462901E-2</v>
      </c>
      <c r="Y272" s="14">
        <v>2.7308029941496999E-2</v>
      </c>
      <c r="Z272" s="14">
        <v>4.63098266323081E-2</v>
      </c>
      <c r="AA272" s="14"/>
      <c r="AB272" s="14">
        <v>4.2845146776854602E-2</v>
      </c>
      <c r="AC272" s="14">
        <v>6.4720985660581404E-2</v>
      </c>
      <c r="AD272" s="14">
        <v>2.1892093839544002E-2</v>
      </c>
      <c r="AE272" s="14">
        <v>4.2730648178224501E-2</v>
      </c>
      <c r="AF272" s="14">
        <v>2.39658620157919E-2</v>
      </c>
      <c r="AG272" s="14"/>
      <c r="AH272" s="14">
        <v>2.5176248264337599E-2</v>
      </c>
      <c r="AI272" s="14">
        <v>4.71444458729166E-2</v>
      </c>
      <c r="AJ272" s="14"/>
      <c r="AK272" s="14">
        <v>8.7833319795139701E-3</v>
      </c>
      <c r="AL272" s="14">
        <v>5.5049268148503402E-2</v>
      </c>
      <c r="AM272" s="14"/>
      <c r="AN272" s="14">
        <v>8.4400485225373193E-3</v>
      </c>
      <c r="AO272" s="14">
        <v>6.9554694626735497E-2</v>
      </c>
      <c r="AP272" s="14"/>
      <c r="AQ272" s="14">
        <v>1.7768367099529701E-3</v>
      </c>
      <c r="AR272" s="14">
        <v>5.17496190448304E-2</v>
      </c>
      <c r="AS272" s="14">
        <v>6.32192720154931E-2</v>
      </c>
    </row>
    <row r="273" spans="2:45" x14ac:dyDescent="0.35">
      <c r="B273" t="s">
        <v>70</v>
      </c>
      <c r="C273" s="14">
        <v>5.0705461582545696E-3</v>
      </c>
      <c r="D273" s="14">
        <v>3.8482825035446502E-3</v>
      </c>
      <c r="E273" s="14">
        <v>6.3147519989278202E-3</v>
      </c>
      <c r="F273" s="14"/>
      <c r="G273" s="14">
        <v>0</v>
      </c>
      <c r="H273" s="14">
        <v>8.6690904340576292E-3</v>
      </c>
      <c r="I273" s="14">
        <v>8.8740381635254093E-3</v>
      </c>
      <c r="J273" s="14">
        <v>4.45379719043211E-3</v>
      </c>
      <c r="K273" s="14">
        <v>1.9781667171610302E-3</v>
      </c>
      <c r="L273" s="14"/>
      <c r="M273" s="14">
        <v>4.0791975893783401E-3</v>
      </c>
      <c r="N273" s="14">
        <v>3.3229334817680201E-3</v>
      </c>
      <c r="O273" s="14">
        <v>4.0698586923353201E-3</v>
      </c>
      <c r="P273" s="14">
        <v>6.8650353304486001E-3</v>
      </c>
      <c r="Q273" s="14"/>
      <c r="R273" s="14">
        <v>2.46615772420325E-3</v>
      </c>
      <c r="S273" s="14">
        <v>2.6587954037073898E-3</v>
      </c>
      <c r="T273" s="14">
        <v>1.0241721780943999E-2</v>
      </c>
      <c r="U273" s="14">
        <v>1.1502247223891199E-2</v>
      </c>
      <c r="V273" s="14">
        <v>0</v>
      </c>
      <c r="W273" s="14">
        <v>8.8729926737145005E-3</v>
      </c>
      <c r="X273" s="14">
        <v>6.3609936996133496E-3</v>
      </c>
      <c r="Y273" s="14">
        <v>0</v>
      </c>
      <c r="Z273" s="14">
        <v>3.34770554573314E-3</v>
      </c>
      <c r="AA273" s="14"/>
      <c r="AB273" s="14">
        <v>2.4005612189802301E-3</v>
      </c>
      <c r="AC273" s="14">
        <v>5.4282206420877702E-3</v>
      </c>
      <c r="AD273" s="14">
        <v>5.7344128204737501E-3</v>
      </c>
      <c r="AE273" s="14">
        <v>3.1758717110478901E-3</v>
      </c>
      <c r="AF273" s="14">
        <v>0</v>
      </c>
      <c r="AG273" s="14"/>
      <c r="AH273" s="14">
        <v>1.9114565944969701E-3</v>
      </c>
      <c r="AI273" s="14">
        <v>4.2254461683234696E-3</v>
      </c>
      <c r="AJ273" s="14"/>
      <c r="AK273" s="14">
        <v>1.9448429303505401E-3</v>
      </c>
      <c r="AL273" s="14">
        <v>3.6471861982693399E-3</v>
      </c>
      <c r="AM273" s="14"/>
      <c r="AN273" s="14">
        <v>9.00943220935048E-4</v>
      </c>
      <c r="AO273" s="14">
        <v>6.9668151712189699E-3</v>
      </c>
      <c r="AP273" s="14"/>
      <c r="AQ273" s="14">
        <v>3.9361597159120899E-3</v>
      </c>
      <c r="AR273" s="14">
        <v>2.7071012660340702E-3</v>
      </c>
      <c r="AS273" s="14">
        <v>0</v>
      </c>
    </row>
    <row r="274" spans="2:45" x14ac:dyDescent="0.35">
      <c r="B274" t="s">
        <v>145</v>
      </c>
      <c r="C274" s="14">
        <v>0.62334518360452196</v>
      </c>
      <c r="D274" s="14">
        <v>0.68600781437574498</v>
      </c>
      <c r="E274" s="14">
        <v>0.56024038974272194</v>
      </c>
      <c r="F274" s="14"/>
      <c r="G274" s="14">
        <v>0.67869382864146999</v>
      </c>
      <c r="H274" s="14">
        <v>0.68709242132416104</v>
      </c>
      <c r="I274" s="14">
        <v>0.57680100129646295</v>
      </c>
      <c r="J274" s="14">
        <v>0.59568454223993395</v>
      </c>
      <c r="K274" s="14">
        <v>0.578846794816812</v>
      </c>
      <c r="L274" s="14"/>
      <c r="M274" s="14">
        <v>0.69085791265729002</v>
      </c>
      <c r="N274" s="14">
        <v>0.58026955058858998</v>
      </c>
      <c r="O274" s="14">
        <v>0.63143953619006199</v>
      </c>
      <c r="P274" s="14">
        <v>0.59425576369566702</v>
      </c>
      <c r="Q274" s="14"/>
      <c r="R274" s="14">
        <v>0.69252838694960195</v>
      </c>
      <c r="S274" s="14">
        <v>0.61305819806365303</v>
      </c>
      <c r="T274" s="14">
        <v>0.60437193222482899</v>
      </c>
      <c r="U274" s="14">
        <v>0.62237259897840502</v>
      </c>
      <c r="V274" s="14">
        <v>0.57776363520033702</v>
      </c>
      <c r="W274" s="14">
        <v>0.59643142741108501</v>
      </c>
      <c r="X274" s="14">
        <v>0.64243634692683105</v>
      </c>
      <c r="Y274" s="14">
        <v>0.62404765219215697</v>
      </c>
      <c r="Z274" s="14">
        <v>0.60377649602988703</v>
      </c>
      <c r="AA274" s="14"/>
      <c r="AB274" s="14">
        <v>0.55018680978246903</v>
      </c>
      <c r="AC274" s="14">
        <v>0.60049624951602698</v>
      </c>
      <c r="AD274" s="14">
        <v>0.67051384357853505</v>
      </c>
      <c r="AE274" s="14">
        <v>0.68134606487570104</v>
      </c>
      <c r="AF274" s="14">
        <v>0.84181522161165101</v>
      </c>
      <c r="AG274" s="14"/>
      <c r="AH274" s="14">
        <v>0.74601178217689601</v>
      </c>
      <c r="AI274" s="14">
        <v>0.58256593709163496</v>
      </c>
      <c r="AJ274" s="14"/>
      <c r="AK274" s="14">
        <v>0.76104593283981303</v>
      </c>
      <c r="AL274" s="14">
        <v>0.57082373801510899</v>
      </c>
      <c r="AM274" s="14"/>
      <c r="AN274" s="14">
        <v>0.76825044856086599</v>
      </c>
      <c r="AO274" s="14">
        <v>0.51265075169753005</v>
      </c>
      <c r="AP274" s="14"/>
      <c r="AQ274" s="14">
        <v>0.85809372582973897</v>
      </c>
      <c r="AR274" s="14">
        <v>0.55153589786208501</v>
      </c>
      <c r="AS274" s="14">
        <v>0.53806419821753504</v>
      </c>
    </row>
    <row r="275" spans="2:45" x14ac:dyDescent="0.35">
      <c r="B275" t="s">
        <v>146</v>
      </c>
      <c r="C275" s="14">
        <v>0.15156216874699299</v>
      </c>
      <c r="D275" s="14">
        <v>9.8863145369726901E-2</v>
      </c>
      <c r="E275" s="14">
        <v>0.20416265479523901</v>
      </c>
      <c r="F275" s="14"/>
      <c r="G275" s="14">
        <v>0.12218171350427</v>
      </c>
      <c r="H275" s="14">
        <v>0.12411618303083</v>
      </c>
      <c r="I275" s="14">
        <v>0.179572191819106</v>
      </c>
      <c r="J275" s="14">
        <v>0.167621230851525</v>
      </c>
      <c r="K275" s="14">
        <v>0.16158702635771899</v>
      </c>
      <c r="L275" s="14"/>
      <c r="M275" s="14">
        <v>0.12259932143743001</v>
      </c>
      <c r="N275" s="14">
        <v>0.18614007138638</v>
      </c>
      <c r="O275" s="14">
        <v>0.118282900246759</v>
      </c>
      <c r="P275" s="14">
        <v>0.17732721360566001</v>
      </c>
      <c r="Q275" s="14"/>
      <c r="R275" s="14">
        <v>0.114997927032881</v>
      </c>
      <c r="S275" s="14">
        <v>0.19807041083256599</v>
      </c>
      <c r="T275" s="14">
        <v>0.202332933997841</v>
      </c>
      <c r="U275" s="14">
        <v>0.157174003092932</v>
      </c>
      <c r="V275" s="14">
        <v>0.15227067121840299</v>
      </c>
      <c r="W275" s="14">
        <v>0.15166420342982101</v>
      </c>
      <c r="X275" s="14">
        <v>0.109387554626142</v>
      </c>
      <c r="Y275" s="14">
        <v>0.15369477336158399</v>
      </c>
      <c r="Z275" s="14">
        <v>0.12652609166607501</v>
      </c>
      <c r="AA275" s="14"/>
      <c r="AB275" s="14">
        <v>0.16057283792475699</v>
      </c>
      <c r="AC275" s="14">
        <v>0.17925514385691799</v>
      </c>
      <c r="AD275" s="14">
        <v>0.13485443619551701</v>
      </c>
      <c r="AE275" s="14">
        <v>0.144012764800106</v>
      </c>
      <c r="AF275" s="14">
        <v>4.4079095540571503E-2</v>
      </c>
      <c r="AG275" s="14"/>
      <c r="AH275" s="14">
        <v>7.9615602551584994E-2</v>
      </c>
      <c r="AI275" s="14">
        <v>0.18154919458455901</v>
      </c>
      <c r="AJ275" s="14"/>
      <c r="AK275" s="14">
        <v>5.4581955430665199E-2</v>
      </c>
      <c r="AL275" s="14">
        <v>0.19120619477628101</v>
      </c>
      <c r="AM275" s="14"/>
      <c r="AN275" s="14">
        <v>6.7570696910297795E-2</v>
      </c>
      <c r="AO275" s="14">
        <v>0.21932546643367701</v>
      </c>
      <c r="AP275" s="14"/>
      <c r="AQ275" s="14">
        <v>2.8472445637008501E-2</v>
      </c>
      <c r="AR275" s="14">
        <v>0.181893083030256</v>
      </c>
      <c r="AS275" s="14">
        <v>0.22675504240007499</v>
      </c>
    </row>
    <row r="276" spans="2:45" x14ac:dyDescent="0.35">
      <c r="B276" t="s">
        <v>72</v>
      </c>
      <c r="C276" s="14">
        <v>0.47178301485752899</v>
      </c>
      <c r="D276" s="14">
        <v>0.58714466900601803</v>
      </c>
      <c r="E276" s="14">
        <v>0.35607773494748302</v>
      </c>
      <c r="F276" s="14"/>
      <c r="G276" s="14">
        <v>0.556512115137201</v>
      </c>
      <c r="H276" s="14">
        <v>0.56297623829333099</v>
      </c>
      <c r="I276" s="14">
        <v>0.397228809477357</v>
      </c>
      <c r="J276" s="14">
        <v>0.42806331138840997</v>
      </c>
      <c r="K276" s="14">
        <v>0.41725976845909302</v>
      </c>
      <c r="L276" s="14"/>
      <c r="M276" s="14">
        <v>0.56825859121986</v>
      </c>
      <c r="N276" s="14">
        <v>0.39412947920220898</v>
      </c>
      <c r="O276" s="14">
        <v>0.51315663594330196</v>
      </c>
      <c r="P276" s="14">
        <v>0.41692855009000701</v>
      </c>
      <c r="Q276" s="14"/>
      <c r="R276" s="14">
        <v>0.57753045991672103</v>
      </c>
      <c r="S276" s="14">
        <v>0.41498778723108698</v>
      </c>
      <c r="T276" s="14">
        <v>0.40203899822698702</v>
      </c>
      <c r="U276" s="14">
        <v>0.46519859588547202</v>
      </c>
      <c r="V276" s="14">
        <v>0.42549296398193298</v>
      </c>
      <c r="W276" s="14">
        <v>0.444767223981263</v>
      </c>
      <c r="X276" s="14">
        <v>0.53304879230068902</v>
      </c>
      <c r="Y276" s="14">
        <v>0.47035287883057297</v>
      </c>
      <c r="Z276" s="14">
        <v>0.477250404363812</v>
      </c>
      <c r="AA276" s="14"/>
      <c r="AB276" s="14">
        <v>0.38961397185771202</v>
      </c>
      <c r="AC276" s="14">
        <v>0.42124110565910899</v>
      </c>
      <c r="AD276" s="14">
        <v>0.53565940738301798</v>
      </c>
      <c r="AE276" s="14">
        <v>0.53733330007559599</v>
      </c>
      <c r="AF276" s="14">
        <v>0.79773612607108002</v>
      </c>
      <c r="AG276" s="14"/>
      <c r="AH276" s="14">
        <v>0.66639617962531095</v>
      </c>
      <c r="AI276" s="14">
        <v>0.40101674250707597</v>
      </c>
      <c r="AJ276" s="14"/>
      <c r="AK276" s="14">
        <v>0.70646397740914801</v>
      </c>
      <c r="AL276" s="14">
        <v>0.37961754323882801</v>
      </c>
      <c r="AM276" s="14"/>
      <c r="AN276" s="14">
        <v>0.70067975165056795</v>
      </c>
      <c r="AO276" s="14">
        <v>0.29332528526385399</v>
      </c>
      <c r="AP276" s="14"/>
      <c r="AQ276" s="14">
        <v>0.82962128019272996</v>
      </c>
      <c r="AR276" s="14">
        <v>0.36964281483182998</v>
      </c>
      <c r="AS276" s="14">
        <v>0.31130915581746099</v>
      </c>
    </row>
    <row r="277" spans="2:45" x14ac:dyDescent="0.35">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row>
    <row r="278" spans="2:45" x14ac:dyDescent="0.35">
      <c r="B278" s="6" t="s">
        <v>151</v>
      </c>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row>
    <row r="279" spans="2:45" x14ac:dyDescent="0.35">
      <c r="B279" s="24" t="s">
        <v>76</v>
      </c>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row>
    <row r="280" spans="2:45" x14ac:dyDescent="0.35">
      <c r="B280" t="s">
        <v>140</v>
      </c>
      <c r="C280" s="14">
        <v>0.53511114084549105</v>
      </c>
      <c r="D280" s="14">
        <v>0.48570796168654301</v>
      </c>
      <c r="E280" s="14">
        <v>0.58408225717620699</v>
      </c>
      <c r="F280" s="14"/>
      <c r="G280" s="14">
        <v>0.52636202981366198</v>
      </c>
      <c r="H280" s="14">
        <v>0.54535100221593003</v>
      </c>
      <c r="I280" s="14">
        <v>0.55526495488931804</v>
      </c>
      <c r="J280" s="14">
        <v>0.52391074804648097</v>
      </c>
      <c r="K280" s="14">
        <v>0.52061515230200495</v>
      </c>
      <c r="L280" s="14"/>
      <c r="M280" s="14">
        <v>0.54659918088881898</v>
      </c>
      <c r="N280" s="14">
        <v>0.52771951426172803</v>
      </c>
      <c r="O280" s="14">
        <v>0.52776813093937602</v>
      </c>
      <c r="P280" s="14">
        <v>0.53717181999446295</v>
      </c>
      <c r="Q280" s="14"/>
      <c r="R280" s="14">
        <v>0.48771649144531998</v>
      </c>
      <c r="S280" s="14">
        <v>0.612786832144536</v>
      </c>
      <c r="T280" s="14">
        <v>0.58124528177119505</v>
      </c>
      <c r="U280" s="14">
        <v>0.57199763134118797</v>
      </c>
      <c r="V280" s="14">
        <v>0.59085373357764803</v>
      </c>
      <c r="W280" s="14">
        <v>0.42120337848689898</v>
      </c>
      <c r="X280" s="14">
        <v>0.52145176945425398</v>
      </c>
      <c r="Y280" s="14">
        <v>0.456351235771212</v>
      </c>
      <c r="Z280" s="14">
        <v>0.52138750129608102</v>
      </c>
      <c r="AA280" s="14"/>
      <c r="AB280" s="14">
        <v>0.51495123191928205</v>
      </c>
      <c r="AC280" s="14">
        <v>0.53842908133212397</v>
      </c>
      <c r="AD280" s="14">
        <v>0.57510452323873495</v>
      </c>
      <c r="AE280" s="14">
        <v>0.49065098094427301</v>
      </c>
      <c r="AF280" s="14">
        <v>0.33838175966851602</v>
      </c>
      <c r="AG280" s="14"/>
      <c r="AH280" s="14">
        <v>0.54853167214267895</v>
      </c>
      <c r="AI280" s="14">
        <v>0.53770010841377702</v>
      </c>
      <c r="AJ280" s="14"/>
      <c r="AK280" s="14">
        <v>0.51812529597689205</v>
      </c>
      <c r="AL280" s="14">
        <v>0.55779097455554805</v>
      </c>
      <c r="AM280" s="14"/>
      <c r="AN280" s="14">
        <v>0.51780044650210799</v>
      </c>
      <c r="AO280" s="14">
        <v>0.55416830120694205</v>
      </c>
      <c r="AP280" s="14"/>
      <c r="AQ280" s="14">
        <v>0.56122960839012104</v>
      </c>
      <c r="AR280" s="14">
        <v>0.54206459186169098</v>
      </c>
      <c r="AS280" s="14">
        <v>0.50502135390305203</v>
      </c>
    </row>
    <row r="281" spans="2:45" x14ac:dyDescent="0.35">
      <c r="B281" t="s">
        <v>141</v>
      </c>
      <c r="C281" s="14">
        <v>0.34745299945080599</v>
      </c>
      <c r="D281" s="14">
        <v>0.37218681901493</v>
      </c>
      <c r="E281" s="14">
        <v>0.32316135529636097</v>
      </c>
      <c r="F281" s="14"/>
      <c r="G281" s="14">
        <v>0.33117901036157399</v>
      </c>
      <c r="H281" s="14">
        <v>0.32825144836803699</v>
      </c>
      <c r="I281" s="14">
        <v>0.35118487761665301</v>
      </c>
      <c r="J281" s="14">
        <v>0.35423999213159402</v>
      </c>
      <c r="K281" s="14">
        <v>0.37494929165669999</v>
      </c>
      <c r="L281" s="14"/>
      <c r="M281" s="14">
        <v>0.35436933613723898</v>
      </c>
      <c r="N281" s="14">
        <v>0.36639281766982101</v>
      </c>
      <c r="O281" s="14">
        <v>0.35716228315972598</v>
      </c>
      <c r="P281" s="14">
        <v>0.31093190998644898</v>
      </c>
      <c r="Q281" s="14"/>
      <c r="R281" s="14">
        <v>0.398393006909322</v>
      </c>
      <c r="S281" s="14">
        <v>0.30165195073741802</v>
      </c>
      <c r="T281" s="14">
        <v>0.31195109911298602</v>
      </c>
      <c r="U281" s="14">
        <v>0.34135482121898297</v>
      </c>
      <c r="V281" s="14">
        <v>0.27143402235512998</v>
      </c>
      <c r="W281" s="14">
        <v>0.40752807014971099</v>
      </c>
      <c r="X281" s="14">
        <v>0.36134289542118198</v>
      </c>
      <c r="Y281" s="14">
        <v>0.43627933352866899</v>
      </c>
      <c r="Z281" s="14">
        <v>0.33489809340900201</v>
      </c>
      <c r="AA281" s="14"/>
      <c r="AB281" s="14">
        <v>0.32924906634970402</v>
      </c>
      <c r="AC281" s="14">
        <v>0.364842205315282</v>
      </c>
      <c r="AD281" s="14">
        <v>0.31527127888710799</v>
      </c>
      <c r="AE281" s="14">
        <v>0.39436889114331902</v>
      </c>
      <c r="AF281" s="14">
        <v>0.56421903075603297</v>
      </c>
      <c r="AG281" s="14"/>
      <c r="AH281" s="14">
        <v>0.35946030596477102</v>
      </c>
      <c r="AI281" s="14">
        <v>0.33943478740359501</v>
      </c>
      <c r="AJ281" s="14"/>
      <c r="AK281" s="14">
        <v>0.37731628356284003</v>
      </c>
      <c r="AL281" s="14">
        <v>0.32950853009213699</v>
      </c>
      <c r="AM281" s="14"/>
      <c r="AN281" s="14">
        <v>0.37294249411192099</v>
      </c>
      <c r="AO281" s="14">
        <v>0.32907928622122701</v>
      </c>
      <c r="AP281" s="14"/>
      <c r="AQ281" s="14">
        <v>0.35883612763539802</v>
      </c>
      <c r="AR281" s="14">
        <v>0.34740374659557399</v>
      </c>
      <c r="AS281" s="14">
        <v>0.33435227709001603</v>
      </c>
    </row>
    <row r="282" spans="2:45" x14ac:dyDescent="0.35">
      <c r="B282" t="s">
        <v>142</v>
      </c>
      <c r="C282" s="14">
        <v>8.9608040641546705E-2</v>
      </c>
      <c r="D282" s="14">
        <v>0.112618491427478</v>
      </c>
      <c r="E282" s="14">
        <v>6.6548912345268496E-2</v>
      </c>
      <c r="F282" s="14"/>
      <c r="G282" s="14">
        <v>0.118321644028286</v>
      </c>
      <c r="H282" s="14">
        <v>0.101091708787012</v>
      </c>
      <c r="I282" s="14">
        <v>6.4189362165909494E-2</v>
      </c>
      <c r="J282" s="14">
        <v>8.8778434722116897E-2</v>
      </c>
      <c r="K282" s="14">
        <v>7.8015137434755896E-2</v>
      </c>
      <c r="L282" s="14"/>
      <c r="M282" s="14">
        <v>7.2779162239677703E-2</v>
      </c>
      <c r="N282" s="14">
        <v>7.9334386699699402E-2</v>
      </c>
      <c r="O282" s="14">
        <v>9.5931586305434705E-2</v>
      </c>
      <c r="P282" s="14">
        <v>0.112851303195945</v>
      </c>
      <c r="Q282" s="14"/>
      <c r="R282" s="14">
        <v>9.4790267320614893E-2</v>
      </c>
      <c r="S282" s="14">
        <v>5.4328752188573602E-2</v>
      </c>
      <c r="T282" s="14">
        <v>8.9896799020769705E-2</v>
      </c>
      <c r="U282" s="14">
        <v>5.4542821617907501E-2</v>
      </c>
      <c r="V282" s="14">
        <v>0.115446320565499</v>
      </c>
      <c r="W282" s="14">
        <v>0.13122328221785301</v>
      </c>
      <c r="X282" s="14">
        <v>9.0214417975769803E-2</v>
      </c>
      <c r="Y282" s="14">
        <v>9.1472779217821404E-2</v>
      </c>
      <c r="Z282" s="14">
        <v>0.104906712518357</v>
      </c>
      <c r="AA282" s="14"/>
      <c r="AB282" s="14">
        <v>0.125033681428106</v>
      </c>
      <c r="AC282" s="14">
        <v>7.2649903012736203E-2</v>
      </c>
      <c r="AD282" s="14">
        <v>8.1622920370075694E-2</v>
      </c>
      <c r="AE282" s="14">
        <v>9.2193476324103005E-2</v>
      </c>
      <c r="AF282" s="14">
        <v>6.9574068926356106E-2</v>
      </c>
      <c r="AG282" s="14"/>
      <c r="AH282" s="14">
        <v>6.8922772403966298E-2</v>
      </c>
      <c r="AI282" s="14">
        <v>9.2437597154839707E-2</v>
      </c>
      <c r="AJ282" s="14"/>
      <c r="AK282" s="14">
        <v>8.1597201740732303E-2</v>
      </c>
      <c r="AL282" s="14">
        <v>8.3596818921171698E-2</v>
      </c>
      <c r="AM282" s="14"/>
      <c r="AN282" s="14">
        <v>8.9976735542861799E-2</v>
      </c>
      <c r="AO282" s="14">
        <v>8.2140869623248999E-2</v>
      </c>
      <c r="AP282" s="14"/>
      <c r="AQ282" s="14">
        <v>5.8575947916631101E-2</v>
      </c>
      <c r="AR282" s="14">
        <v>8.7764222725721902E-2</v>
      </c>
      <c r="AS282" s="14">
        <v>0.11098485486399599</v>
      </c>
    </row>
    <row r="283" spans="2:45" x14ac:dyDescent="0.35">
      <c r="B283" t="s">
        <v>143</v>
      </c>
      <c r="C283" s="14">
        <v>1.4192780801078801E-2</v>
      </c>
      <c r="D283" s="14">
        <v>1.5326367989794899E-2</v>
      </c>
      <c r="E283" s="14">
        <v>1.30760497252155E-2</v>
      </c>
      <c r="F283" s="14"/>
      <c r="G283" s="14">
        <v>7.9517373597564906E-3</v>
      </c>
      <c r="H283" s="14">
        <v>1.47183331917579E-2</v>
      </c>
      <c r="I283" s="14">
        <v>1.5380493735924001E-2</v>
      </c>
      <c r="J283" s="14">
        <v>1.9864405625430299E-2</v>
      </c>
      <c r="K283" s="14">
        <v>1.15687540180871E-2</v>
      </c>
      <c r="L283" s="14"/>
      <c r="M283" s="14">
        <v>1.8026313115397999E-2</v>
      </c>
      <c r="N283" s="14">
        <v>1.8683332397504599E-2</v>
      </c>
      <c r="O283" s="14">
        <v>9.2532682635513407E-3</v>
      </c>
      <c r="P283" s="14">
        <v>1.00126861447E-2</v>
      </c>
      <c r="Q283" s="14"/>
      <c r="R283" s="14">
        <v>1.41679188763371E-2</v>
      </c>
      <c r="S283" s="14">
        <v>1.6422797383128601E-2</v>
      </c>
      <c r="T283" s="14">
        <v>4.4130402228546202E-3</v>
      </c>
      <c r="U283" s="14">
        <v>1.6958831152695E-2</v>
      </c>
      <c r="V283" s="14">
        <v>1.83314032641365E-2</v>
      </c>
      <c r="W283" s="14">
        <v>2.28299880705456E-2</v>
      </c>
      <c r="X283" s="14">
        <v>1.52718043306836E-2</v>
      </c>
      <c r="Y283" s="14">
        <v>0</v>
      </c>
      <c r="Z283" s="14">
        <v>1.1763957754366E-2</v>
      </c>
      <c r="AA283" s="14"/>
      <c r="AB283" s="14">
        <v>1.69706948930014E-2</v>
      </c>
      <c r="AC283" s="14">
        <v>1.6815604540256399E-3</v>
      </c>
      <c r="AD283" s="14">
        <v>1.8293711533795502E-2</v>
      </c>
      <c r="AE283" s="14">
        <v>1.9728530595658399E-2</v>
      </c>
      <c r="AF283" s="14">
        <v>2.7825140649094901E-2</v>
      </c>
      <c r="AG283" s="14"/>
      <c r="AH283" s="14">
        <v>1.56678821180973E-2</v>
      </c>
      <c r="AI283" s="14">
        <v>1.52798810550021E-2</v>
      </c>
      <c r="AJ283" s="14"/>
      <c r="AK283" s="14">
        <v>1.9683626693941799E-2</v>
      </c>
      <c r="AL283" s="14">
        <v>1.1943628413434401E-2</v>
      </c>
      <c r="AM283" s="14"/>
      <c r="AN283" s="14">
        <v>1.3141367177907599E-2</v>
      </c>
      <c r="AO283" s="14">
        <v>1.54171877378302E-2</v>
      </c>
      <c r="AP283" s="14"/>
      <c r="AQ283" s="14">
        <v>1.12130473573847E-2</v>
      </c>
      <c r="AR283" s="14">
        <v>1.07397276647309E-2</v>
      </c>
      <c r="AS283" s="14">
        <v>3.2884418384305801E-2</v>
      </c>
    </row>
    <row r="284" spans="2:45" x14ac:dyDescent="0.35">
      <c r="B284" t="s">
        <v>144</v>
      </c>
      <c r="C284" s="14">
        <v>5.0220233548875096E-3</v>
      </c>
      <c r="D284" s="14">
        <v>6.0256258933513102E-3</v>
      </c>
      <c r="E284" s="14">
        <v>4.0184908124742498E-3</v>
      </c>
      <c r="F284" s="14"/>
      <c r="G284" s="14">
        <v>1.6185578436722099E-2</v>
      </c>
      <c r="H284" s="14">
        <v>0</v>
      </c>
      <c r="I284" s="14">
        <v>3.8195212382040101E-3</v>
      </c>
      <c r="J284" s="14">
        <v>2.8261686103827799E-3</v>
      </c>
      <c r="K284" s="14">
        <v>3.8413752322515298E-3</v>
      </c>
      <c r="L284" s="14"/>
      <c r="M284" s="14">
        <v>1.18407371492303E-3</v>
      </c>
      <c r="N284" s="14">
        <v>3.16518193175139E-3</v>
      </c>
      <c r="O284" s="14">
        <v>5.8148726395765796E-3</v>
      </c>
      <c r="P284" s="14">
        <v>1.0495583421789601E-2</v>
      </c>
      <c r="Q284" s="14"/>
      <c r="R284" s="14">
        <v>0</v>
      </c>
      <c r="S284" s="14">
        <v>9.6278249774671594E-3</v>
      </c>
      <c r="T284" s="14">
        <v>0</v>
      </c>
      <c r="U284" s="14">
        <v>3.8540254235371199E-3</v>
      </c>
      <c r="V284" s="14">
        <v>3.9345202375860797E-3</v>
      </c>
      <c r="W284" s="14">
        <v>0</v>
      </c>
      <c r="X284" s="14">
        <v>0</v>
      </c>
      <c r="Y284" s="14">
        <v>0</v>
      </c>
      <c r="Z284" s="14">
        <v>2.0822191826956101E-2</v>
      </c>
      <c r="AA284" s="14"/>
      <c r="AB284" s="14">
        <v>9.9298215952688205E-3</v>
      </c>
      <c r="AC284" s="14">
        <v>1.1666114634504199E-2</v>
      </c>
      <c r="AD284" s="14">
        <v>0</v>
      </c>
      <c r="AE284" s="14">
        <v>0</v>
      </c>
      <c r="AF284" s="14">
        <v>0</v>
      </c>
      <c r="AG284" s="14"/>
      <c r="AH284" s="14">
        <v>5.50591077598958E-3</v>
      </c>
      <c r="AI284" s="14">
        <v>5.4237264243002896E-3</v>
      </c>
      <c r="AJ284" s="14"/>
      <c r="AK284" s="14">
        <v>0</v>
      </c>
      <c r="AL284" s="14">
        <v>7.8141767895840795E-3</v>
      </c>
      <c r="AM284" s="14"/>
      <c r="AN284" s="14">
        <v>1.3888833926659801E-3</v>
      </c>
      <c r="AO284" s="14">
        <v>8.0580811293061404E-3</v>
      </c>
      <c r="AP284" s="14"/>
      <c r="AQ284" s="14">
        <v>1.24556367941672E-3</v>
      </c>
      <c r="AR284" s="14">
        <v>7.0972607919427798E-3</v>
      </c>
      <c r="AS284" s="14">
        <v>2.8946452052848E-3</v>
      </c>
    </row>
    <row r="285" spans="2:45" x14ac:dyDescent="0.35">
      <c r="B285" t="s">
        <v>70</v>
      </c>
      <c r="C285" s="14">
        <v>8.6130149061896602E-3</v>
      </c>
      <c r="D285" s="14">
        <v>8.1347339879030596E-3</v>
      </c>
      <c r="E285" s="14">
        <v>9.1129346444733805E-3</v>
      </c>
      <c r="F285" s="14"/>
      <c r="G285" s="14">
        <v>0</v>
      </c>
      <c r="H285" s="14">
        <v>1.0587507437262099E-2</v>
      </c>
      <c r="I285" s="14">
        <v>1.01607903539908E-2</v>
      </c>
      <c r="J285" s="14">
        <v>1.03802508639954E-2</v>
      </c>
      <c r="K285" s="14">
        <v>1.10102893562009E-2</v>
      </c>
      <c r="L285" s="14"/>
      <c r="M285" s="14">
        <v>7.0419339039438202E-3</v>
      </c>
      <c r="N285" s="14">
        <v>4.7047670394952303E-3</v>
      </c>
      <c r="O285" s="14">
        <v>4.0698586923353201E-3</v>
      </c>
      <c r="P285" s="14">
        <v>1.85366972566532E-2</v>
      </c>
      <c r="Q285" s="14"/>
      <c r="R285" s="14">
        <v>4.9323154484064999E-3</v>
      </c>
      <c r="S285" s="14">
        <v>5.1818425688767997E-3</v>
      </c>
      <c r="T285" s="14">
        <v>1.2493779872195E-2</v>
      </c>
      <c r="U285" s="14">
        <v>1.12918692456896E-2</v>
      </c>
      <c r="V285" s="14">
        <v>0</v>
      </c>
      <c r="W285" s="14">
        <v>1.7215281074991599E-2</v>
      </c>
      <c r="X285" s="14">
        <v>1.17191128181109E-2</v>
      </c>
      <c r="Y285" s="14">
        <v>1.5896651482296801E-2</v>
      </c>
      <c r="Z285" s="14">
        <v>6.2215431952385098E-3</v>
      </c>
      <c r="AA285" s="14"/>
      <c r="AB285" s="14">
        <v>3.86550381463715E-3</v>
      </c>
      <c r="AC285" s="14">
        <v>1.0731135251328201E-2</v>
      </c>
      <c r="AD285" s="14">
        <v>9.7075659702855303E-3</v>
      </c>
      <c r="AE285" s="14">
        <v>3.0581209926461802E-3</v>
      </c>
      <c r="AF285" s="14">
        <v>0</v>
      </c>
      <c r="AG285" s="14"/>
      <c r="AH285" s="14">
        <v>1.9114565944969701E-3</v>
      </c>
      <c r="AI285" s="14">
        <v>9.72389954848598E-3</v>
      </c>
      <c r="AJ285" s="14"/>
      <c r="AK285" s="14">
        <v>3.2775920255938202E-3</v>
      </c>
      <c r="AL285" s="14">
        <v>9.3458712281240894E-3</v>
      </c>
      <c r="AM285" s="14"/>
      <c r="AN285" s="14">
        <v>4.7500732725348997E-3</v>
      </c>
      <c r="AO285" s="14">
        <v>1.1136274081445701E-2</v>
      </c>
      <c r="AP285" s="14"/>
      <c r="AQ285" s="14">
        <v>8.8997050210476505E-3</v>
      </c>
      <c r="AR285" s="14">
        <v>4.9304503603388996E-3</v>
      </c>
      <c r="AS285" s="14">
        <v>1.38624505533461E-2</v>
      </c>
    </row>
    <row r="286" spans="2:45" x14ac:dyDescent="0.35">
      <c r="B286" t="s">
        <v>145</v>
      </c>
      <c r="C286" s="14">
        <v>0.88256414029629704</v>
      </c>
      <c r="D286" s="14">
        <v>0.85789478070147296</v>
      </c>
      <c r="E286" s="14">
        <v>0.90724361247256802</v>
      </c>
      <c r="F286" s="14"/>
      <c r="G286" s="14">
        <v>0.85754104017523503</v>
      </c>
      <c r="H286" s="14">
        <v>0.87360245058396802</v>
      </c>
      <c r="I286" s="14">
        <v>0.906449832505972</v>
      </c>
      <c r="J286" s="14">
        <v>0.87815074017807504</v>
      </c>
      <c r="K286" s="14">
        <v>0.89556444395870405</v>
      </c>
      <c r="L286" s="14"/>
      <c r="M286" s="14">
        <v>0.90096851702605796</v>
      </c>
      <c r="N286" s="14">
        <v>0.89411233193154904</v>
      </c>
      <c r="O286" s="14">
        <v>0.884930414099102</v>
      </c>
      <c r="P286" s="14">
        <v>0.84810372998091199</v>
      </c>
      <c r="Q286" s="14"/>
      <c r="R286" s="14">
        <v>0.88610949835464103</v>
      </c>
      <c r="S286" s="14">
        <v>0.91443878288195402</v>
      </c>
      <c r="T286" s="14">
        <v>0.89319638088418096</v>
      </c>
      <c r="U286" s="14">
        <v>0.91335245256017095</v>
      </c>
      <c r="V286" s="14">
        <v>0.86228775593277796</v>
      </c>
      <c r="W286" s="14">
        <v>0.82873144863660997</v>
      </c>
      <c r="X286" s="14">
        <v>0.88279466487543601</v>
      </c>
      <c r="Y286" s="14">
        <v>0.89263056929988205</v>
      </c>
      <c r="Z286" s="14">
        <v>0.85628559470508303</v>
      </c>
      <c r="AA286" s="14"/>
      <c r="AB286" s="14">
        <v>0.84420029826898701</v>
      </c>
      <c r="AC286" s="14">
        <v>0.90327128664740597</v>
      </c>
      <c r="AD286" s="14">
        <v>0.890375802125843</v>
      </c>
      <c r="AE286" s="14">
        <v>0.88501987208759203</v>
      </c>
      <c r="AF286" s="14">
        <v>0.90260079042454899</v>
      </c>
      <c r="AG286" s="14"/>
      <c r="AH286" s="14">
        <v>0.90799197810745003</v>
      </c>
      <c r="AI286" s="14">
        <v>0.87713489581737203</v>
      </c>
      <c r="AJ286" s="14"/>
      <c r="AK286" s="14">
        <v>0.89544157953973202</v>
      </c>
      <c r="AL286" s="14">
        <v>0.88729950464768603</v>
      </c>
      <c r="AM286" s="14"/>
      <c r="AN286" s="14">
        <v>0.89074294061403003</v>
      </c>
      <c r="AO286" s="14">
        <v>0.883247587428169</v>
      </c>
      <c r="AP286" s="14"/>
      <c r="AQ286" s="14">
        <v>0.92006573602552</v>
      </c>
      <c r="AR286" s="14">
        <v>0.88946833845726503</v>
      </c>
      <c r="AS286" s="14">
        <v>0.83937363099306705</v>
      </c>
    </row>
    <row r="287" spans="2:45" x14ac:dyDescent="0.35">
      <c r="B287" t="s">
        <v>146</v>
      </c>
      <c r="C287" s="14">
        <v>1.9214804155966301E-2</v>
      </c>
      <c r="D287" s="14">
        <v>2.1351993883146202E-2</v>
      </c>
      <c r="E287" s="14">
        <v>1.70945405376897E-2</v>
      </c>
      <c r="F287" s="14"/>
      <c r="G287" s="14">
        <v>2.4137315796478601E-2</v>
      </c>
      <c r="H287" s="14">
        <v>1.47183331917579E-2</v>
      </c>
      <c r="I287" s="14">
        <v>1.9200014974127998E-2</v>
      </c>
      <c r="J287" s="14">
        <v>2.26905742358131E-2</v>
      </c>
      <c r="K287" s="14">
        <v>1.54101292503386E-2</v>
      </c>
      <c r="L287" s="14"/>
      <c r="M287" s="14">
        <v>1.92103868303211E-2</v>
      </c>
      <c r="N287" s="14">
        <v>2.18485143292559E-2</v>
      </c>
      <c r="O287" s="14">
        <v>1.50681409031279E-2</v>
      </c>
      <c r="P287" s="14">
        <v>2.0508269566489601E-2</v>
      </c>
      <c r="Q287" s="14"/>
      <c r="R287" s="14">
        <v>1.41679188763371E-2</v>
      </c>
      <c r="S287" s="14">
        <v>2.6050622360595799E-2</v>
      </c>
      <c r="T287" s="14">
        <v>4.4130402228546202E-3</v>
      </c>
      <c r="U287" s="14">
        <v>2.0812856576232101E-2</v>
      </c>
      <c r="V287" s="14">
        <v>2.2265923501722601E-2</v>
      </c>
      <c r="W287" s="14">
        <v>2.28299880705456E-2</v>
      </c>
      <c r="X287" s="14">
        <v>1.52718043306836E-2</v>
      </c>
      <c r="Y287" s="14">
        <v>0</v>
      </c>
      <c r="Z287" s="14">
        <v>3.25861495813222E-2</v>
      </c>
      <c r="AA287" s="14"/>
      <c r="AB287" s="14">
        <v>2.6900516488270201E-2</v>
      </c>
      <c r="AC287" s="14">
        <v>1.33476750885299E-2</v>
      </c>
      <c r="AD287" s="14">
        <v>1.8293711533795502E-2</v>
      </c>
      <c r="AE287" s="14">
        <v>1.9728530595658399E-2</v>
      </c>
      <c r="AF287" s="14">
        <v>2.7825140649094901E-2</v>
      </c>
      <c r="AG287" s="14"/>
      <c r="AH287" s="14">
        <v>2.1173792894086801E-2</v>
      </c>
      <c r="AI287" s="14">
        <v>2.0703607479302399E-2</v>
      </c>
      <c r="AJ287" s="14"/>
      <c r="AK287" s="14">
        <v>1.9683626693941799E-2</v>
      </c>
      <c r="AL287" s="14">
        <v>1.9757805203018501E-2</v>
      </c>
      <c r="AM287" s="14"/>
      <c r="AN287" s="14">
        <v>1.45302505705736E-2</v>
      </c>
      <c r="AO287" s="14">
        <v>2.3475268867136301E-2</v>
      </c>
      <c r="AP287" s="14"/>
      <c r="AQ287" s="14">
        <v>1.24586110368014E-2</v>
      </c>
      <c r="AR287" s="14">
        <v>1.78369884566737E-2</v>
      </c>
      <c r="AS287" s="14">
        <v>3.5779063589590702E-2</v>
      </c>
    </row>
    <row r="288" spans="2:45" x14ac:dyDescent="0.35">
      <c r="B288" t="s">
        <v>72</v>
      </c>
      <c r="C288" s="14">
        <v>0.86334933614033105</v>
      </c>
      <c r="D288" s="14">
        <v>0.83654278681832706</v>
      </c>
      <c r="E288" s="14">
        <v>0.89014907193487902</v>
      </c>
      <c r="F288" s="14"/>
      <c r="G288" s="14">
        <v>0.83340372437875698</v>
      </c>
      <c r="H288" s="14">
        <v>0.85888411739221004</v>
      </c>
      <c r="I288" s="14">
        <v>0.88724981753184395</v>
      </c>
      <c r="J288" s="14">
        <v>0.85546016594226204</v>
      </c>
      <c r="K288" s="14">
        <v>0.88015431470836603</v>
      </c>
      <c r="L288" s="14"/>
      <c r="M288" s="14">
        <v>0.88175813019573601</v>
      </c>
      <c r="N288" s="14">
        <v>0.87226381760229299</v>
      </c>
      <c r="O288" s="14">
        <v>0.86986227319597398</v>
      </c>
      <c r="P288" s="14">
        <v>0.827595460414423</v>
      </c>
      <c r="Q288" s="14"/>
      <c r="R288" s="14">
        <v>0.87194157947830397</v>
      </c>
      <c r="S288" s="14">
        <v>0.88838816052135805</v>
      </c>
      <c r="T288" s="14">
        <v>0.88878334066132603</v>
      </c>
      <c r="U288" s="14">
        <v>0.89253959598393895</v>
      </c>
      <c r="V288" s="14">
        <v>0.84002183243105599</v>
      </c>
      <c r="W288" s="14">
        <v>0.80590146056606504</v>
      </c>
      <c r="X288" s="14">
        <v>0.86752286054475203</v>
      </c>
      <c r="Y288" s="14">
        <v>0.89263056929988205</v>
      </c>
      <c r="Z288" s="14">
        <v>0.82369944512376103</v>
      </c>
      <c r="AA288" s="14"/>
      <c r="AB288" s="14">
        <v>0.81729978178071605</v>
      </c>
      <c r="AC288" s="14">
        <v>0.889923611558876</v>
      </c>
      <c r="AD288" s="14">
        <v>0.872082090592048</v>
      </c>
      <c r="AE288" s="14">
        <v>0.86529134149193399</v>
      </c>
      <c r="AF288" s="14">
        <v>0.87477564977545397</v>
      </c>
      <c r="AG288" s="14"/>
      <c r="AH288" s="14">
        <v>0.88681818521336298</v>
      </c>
      <c r="AI288" s="14">
        <v>0.85643128833807003</v>
      </c>
      <c r="AJ288" s="14"/>
      <c r="AK288" s="14">
        <v>0.87575795284579006</v>
      </c>
      <c r="AL288" s="14">
        <v>0.86754169944466697</v>
      </c>
      <c r="AM288" s="14"/>
      <c r="AN288" s="14">
        <v>0.87621269004345603</v>
      </c>
      <c r="AO288" s="14">
        <v>0.85977231856103298</v>
      </c>
      <c r="AP288" s="14"/>
      <c r="AQ288" s="14">
        <v>0.90760712498871798</v>
      </c>
      <c r="AR288" s="14">
        <v>0.871631350000592</v>
      </c>
      <c r="AS288" s="14">
        <v>0.80359456740347701</v>
      </c>
    </row>
    <row r="289" spans="2:45" x14ac:dyDescent="0.35">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row>
    <row r="290" spans="2:45" x14ac:dyDescent="0.35">
      <c r="B290" s="6" t="s">
        <v>152</v>
      </c>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row>
    <row r="291" spans="2:45" x14ac:dyDescent="0.35">
      <c r="B291" s="24" t="s">
        <v>76</v>
      </c>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row>
    <row r="292" spans="2:45" x14ac:dyDescent="0.35">
      <c r="B292" t="s">
        <v>140</v>
      </c>
      <c r="C292" s="14">
        <v>0.28476300634198398</v>
      </c>
      <c r="D292" s="14">
        <v>0.27283828697102702</v>
      </c>
      <c r="E292" s="14">
        <v>0.29630859384207497</v>
      </c>
      <c r="F292" s="14"/>
      <c r="G292" s="14">
        <v>0.269672211151396</v>
      </c>
      <c r="H292" s="14">
        <v>0.31206758995370798</v>
      </c>
      <c r="I292" s="14">
        <v>0.25731601158360801</v>
      </c>
      <c r="J292" s="14">
        <v>0.30243462579726799</v>
      </c>
      <c r="K292" s="14">
        <v>0.27870579486077701</v>
      </c>
      <c r="L292" s="14"/>
      <c r="M292" s="14">
        <v>0.34444152618627799</v>
      </c>
      <c r="N292" s="14">
        <v>0.23776630902260101</v>
      </c>
      <c r="O292" s="14">
        <v>0.28490783168147799</v>
      </c>
      <c r="P292" s="14">
        <v>0.27097194107475098</v>
      </c>
      <c r="Q292" s="14"/>
      <c r="R292" s="14">
        <v>0.36220016060296301</v>
      </c>
      <c r="S292" s="14">
        <v>0.23065394232933401</v>
      </c>
      <c r="T292" s="14">
        <v>0.27917428707323899</v>
      </c>
      <c r="U292" s="14">
        <v>0.30096968824991199</v>
      </c>
      <c r="V292" s="14">
        <v>0.32449003426629403</v>
      </c>
      <c r="W292" s="14">
        <v>0.25170569423365302</v>
      </c>
      <c r="X292" s="14">
        <v>0.22685422300663899</v>
      </c>
      <c r="Y292" s="14">
        <v>0.27635858284364201</v>
      </c>
      <c r="Z292" s="14">
        <v>0.292451346131677</v>
      </c>
      <c r="AA292" s="14"/>
      <c r="AB292" s="14">
        <v>0.235087507258639</v>
      </c>
      <c r="AC292" s="14">
        <v>0.27057736036129498</v>
      </c>
      <c r="AD292" s="14">
        <v>0.32084721906821001</v>
      </c>
      <c r="AE292" s="14">
        <v>0.339631073578467</v>
      </c>
      <c r="AF292" s="14">
        <v>0.25566135776735899</v>
      </c>
      <c r="AG292" s="14"/>
      <c r="AH292" s="14">
        <v>0.37604595559947201</v>
      </c>
      <c r="AI292" s="14">
        <v>0.25079056588278897</v>
      </c>
      <c r="AJ292" s="14"/>
      <c r="AK292" s="14">
        <v>0.37169580884799902</v>
      </c>
      <c r="AL292" s="14">
        <v>0.253847926080915</v>
      </c>
      <c r="AM292" s="14"/>
      <c r="AN292" s="14">
        <v>0.36518762642243302</v>
      </c>
      <c r="AO292" s="14">
        <v>0.223688208601489</v>
      </c>
      <c r="AP292" s="14"/>
      <c r="AQ292" s="14">
        <v>0.37302827344115602</v>
      </c>
      <c r="AR292" s="14">
        <v>0.25621673725609101</v>
      </c>
      <c r="AS292" s="14">
        <v>0.27467133874660699</v>
      </c>
    </row>
    <row r="293" spans="2:45" x14ac:dyDescent="0.35">
      <c r="B293" t="s">
        <v>141</v>
      </c>
      <c r="C293" s="14">
        <v>0.46744880814214101</v>
      </c>
      <c r="D293" s="14">
        <v>0.47864415056350201</v>
      </c>
      <c r="E293" s="14">
        <v>0.45706437362469399</v>
      </c>
      <c r="F293" s="14"/>
      <c r="G293" s="14">
        <v>0.44886041677775601</v>
      </c>
      <c r="H293" s="14">
        <v>0.467103049412598</v>
      </c>
      <c r="I293" s="14">
        <v>0.51821164694251098</v>
      </c>
      <c r="J293" s="14">
        <v>0.43504608548595802</v>
      </c>
      <c r="K293" s="14">
        <v>0.46465501737757797</v>
      </c>
      <c r="L293" s="14"/>
      <c r="M293" s="14">
        <v>0.46911476818105402</v>
      </c>
      <c r="N293" s="14">
        <v>0.50954747982979798</v>
      </c>
      <c r="O293" s="14">
        <v>0.461698338727899</v>
      </c>
      <c r="P293" s="14">
        <v>0.42677935596991501</v>
      </c>
      <c r="Q293" s="14"/>
      <c r="R293" s="14">
        <v>0.41745977912740101</v>
      </c>
      <c r="S293" s="14">
        <v>0.50260437791768897</v>
      </c>
      <c r="T293" s="14">
        <v>0.47051026249884997</v>
      </c>
      <c r="U293" s="14">
        <v>0.44009794062035601</v>
      </c>
      <c r="V293" s="14">
        <v>0.44541003015979802</v>
      </c>
      <c r="W293" s="14">
        <v>0.52338691048673902</v>
      </c>
      <c r="X293" s="14">
        <v>0.476273198653486</v>
      </c>
      <c r="Y293" s="14">
        <v>0.52604422841948095</v>
      </c>
      <c r="Z293" s="14">
        <v>0.449136359387524</v>
      </c>
      <c r="AA293" s="14"/>
      <c r="AB293" s="14">
        <v>0.46538154781416202</v>
      </c>
      <c r="AC293" s="14">
        <v>0.458916445991564</v>
      </c>
      <c r="AD293" s="14">
        <v>0.47122318305520799</v>
      </c>
      <c r="AE293" s="14">
        <v>0.46639797248847498</v>
      </c>
      <c r="AF293" s="14">
        <v>0.53703362320214199</v>
      </c>
      <c r="AG293" s="14"/>
      <c r="AH293" s="14">
        <v>0.44159128482314403</v>
      </c>
      <c r="AI293" s="14">
        <v>0.482310014871354</v>
      </c>
      <c r="AJ293" s="14"/>
      <c r="AK293" s="14">
        <v>0.46453279362952798</v>
      </c>
      <c r="AL293" s="14">
        <v>0.465738125100777</v>
      </c>
      <c r="AM293" s="14"/>
      <c r="AN293" s="14">
        <v>0.45915225811563598</v>
      </c>
      <c r="AO293" s="14">
        <v>0.47550020374080798</v>
      </c>
      <c r="AP293" s="14"/>
      <c r="AQ293" s="14">
        <v>0.43949144536360701</v>
      </c>
      <c r="AR293" s="14">
        <v>0.48253464797939</v>
      </c>
      <c r="AS293" s="14">
        <v>0.46723348053781999</v>
      </c>
    </row>
    <row r="294" spans="2:45" x14ac:dyDescent="0.35">
      <c r="B294" t="s">
        <v>142</v>
      </c>
      <c r="C294" s="14">
        <v>0.16961472774721101</v>
      </c>
      <c r="D294" s="14">
        <v>0.170075704397361</v>
      </c>
      <c r="E294" s="14">
        <v>0.169483223530316</v>
      </c>
      <c r="F294" s="14"/>
      <c r="G294" s="14">
        <v>0.18848338769891501</v>
      </c>
      <c r="H294" s="14">
        <v>0.14304687982860401</v>
      </c>
      <c r="I294" s="14">
        <v>0.162170206596252</v>
      </c>
      <c r="J294" s="14">
        <v>0.16983140611519101</v>
      </c>
      <c r="K294" s="14">
        <v>0.191651791891986</v>
      </c>
      <c r="L294" s="14"/>
      <c r="M294" s="14">
        <v>0.11814522010008401</v>
      </c>
      <c r="N294" s="14">
        <v>0.17675729181708599</v>
      </c>
      <c r="O294" s="14">
        <v>0.19050212937618399</v>
      </c>
      <c r="P294" s="14">
        <v>0.196101967027216</v>
      </c>
      <c r="Q294" s="14"/>
      <c r="R294" s="14">
        <v>0.15061788348815999</v>
      </c>
      <c r="S294" s="14">
        <v>0.18191784493639401</v>
      </c>
      <c r="T294" s="14">
        <v>0.13929530487866701</v>
      </c>
      <c r="U294" s="14">
        <v>0.18705600604588801</v>
      </c>
      <c r="V294" s="14">
        <v>0.15284569557667099</v>
      </c>
      <c r="W294" s="14">
        <v>0.15137149645178699</v>
      </c>
      <c r="X294" s="14">
        <v>0.19538024686764099</v>
      </c>
      <c r="Y294" s="14">
        <v>0.14850118190616499</v>
      </c>
      <c r="Z294" s="14">
        <v>0.20043316580378401</v>
      </c>
      <c r="AA294" s="14"/>
      <c r="AB294" s="14">
        <v>0.22126079531770401</v>
      </c>
      <c r="AC294" s="14">
        <v>0.17455486337561699</v>
      </c>
      <c r="AD294" s="14">
        <v>0.13506148253981001</v>
      </c>
      <c r="AE294" s="14">
        <v>0.15298131455723099</v>
      </c>
      <c r="AF294" s="14">
        <v>0.17088598352909501</v>
      </c>
      <c r="AG294" s="14"/>
      <c r="AH294" s="14">
        <v>0.121803219870059</v>
      </c>
      <c r="AI294" s="14">
        <v>0.18592321147295701</v>
      </c>
      <c r="AJ294" s="14"/>
      <c r="AK294" s="14">
        <v>0.119981730367457</v>
      </c>
      <c r="AL294" s="14">
        <v>0.18905495771139799</v>
      </c>
      <c r="AM294" s="14"/>
      <c r="AN294" s="14">
        <v>0.12200727951379201</v>
      </c>
      <c r="AO294" s="14">
        <v>0.205279079084245</v>
      </c>
      <c r="AP294" s="14"/>
      <c r="AQ294" s="14">
        <v>0.135771185548381</v>
      </c>
      <c r="AR294" s="14">
        <v>0.18032976373000201</v>
      </c>
      <c r="AS294" s="14">
        <v>0.17173583785190599</v>
      </c>
    </row>
    <row r="295" spans="2:45" x14ac:dyDescent="0.35">
      <c r="B295" t="s">
        <v>143</v>
      </c>
      <c r="C295" s="14">
        <v>4.67903807994915E-2</v>
      </c>
      <c r="D295" s="14">
        <v>4.80803830044889E-2</v>
      </c>
      <c r="E295" s="14">
        <v>4.5579891212910298E-2</v>
      </c>
      <c r="F295" s="14"/>
      <c r="G295" s="14">
        <v>5.1553969053801697E-2</v>
      </c>
      <c r="H295" s="14">
        <v>4.2947646600869402E-2</v>
      </c>
      <c r="I295" s="14">
        <v>4.5718100368751097E-2</v>
      </c>
      <c r="J295" s="14">
        <v>5.1773827691750297E-2</v>
      </c>
      <c r="K295" s="14">
        <v>4.1790335080516702E-2</v>
      </c>
      <c r="L295" s="14"/>
      <c r="M295" s="14">
        <v>3.7364419040569002E-2</v>
      </c>
      <c r="N295" s="14">
        <v>4.1908884118585503E-2</v>
      </c>
      <c r="O295" s="14">
        <v>3.6946881187283301E-2</v>
      </c>
      <c r="P295" s="14">
        <v>7.1617462834977302E-2</v>
      </c>
      <c r="Q295" s="14"/>
      <c r="R295" s="14">
        <v>4.9470826574126499E-2</v>
      </c>
      <c r="S295" s="14">
        <v>5.9345512116596603E-2</v>
      </c>
      <c r="T295" s="14">
        <v>6.79130813232771E-2</v>
      </c>
      <c r="U295" s="14">
        <v>5.5267554798904897E-2</v>
      </c>
      <c r="V295" s="14">
        <v>3.4586238134577903E-2</v>
      </c>
      <c r="W295" s="14">
        <v>2.5715149206934299E-2</v>
      </c>
      <c r="X295" s="14">
        <v>5.8043246426607201E-2</v>
      </c>
      <c r="Y295" s="14">
        <v>3.5254540451081402E-2</v>
      </c>
      <c r="Z295" s="14">
        <v>2.5155786022871801E-2</v>
      </c>
      <c r="AA295" s="14"/>
      <c r="AB295" s="14">
        <v>5.5630994949277299E-2</v>
      </c>
      <c r="AC295" s="14">
        <v>5.3035988539793202E-2</v>
      </c>
      <c r="AD295" s="14">
        <v>3.8297253725219103E-2</v>
      </c>
      <c r="AE295" s="14">
        <v>3.0760787315004999E-2</v>
      </c>
      <c r="AF295" s="14">
        <v>0</v>
      </c>
      <c r="AG295" s="14"/>
      <c r="AH295" s="14">
        <v>4.1220763530932701E-2</v>
      </c>
      <c r="AI295" s="14">
        <v>4.73266539034502E-2</v>
      </c>
      <c r="AJ295" s="14"/>
      <c r="AK295" s="14">
        <v>3.0247751040565499E-2</v>
      </c>
      <c r="AL295" s="14">
        <v>5.2822386634023499E-2</v>
      </c>
      <c r="AM295" s="14"/>
      <c r="AN295" s="14">
        <v>3.2433874109930302E-2</v>
      </c>
      <c r="AO295" s="14">
        <v>5.6754517404060199E-2</v>
      </c>
      <c r="AP295" s="14"/>
      <c r="AQ295" s="14">
        <v>2.7226465807236599E-2</v>
      </c>
      <c r="AR295" s="14">
        <v>4.9344613363475703E-2</v>
      </c>
      <c r="AS295" s="14">
        <v>5.9896410890691101E-2</v>
      </c>
    </row>
    <row r="296" spans="2:45" x14ac:dyDescent="0.35">
      <c r="B296" t="s">
        <v>144</v>
      </c>
      <c r="C296" s="14">
        <v>1.53774063049623E-2</v>
      </c>
      <c r="D296" s="14">
        <v>1.7243688357602701E-2</v>
      </c>
      <c r="E296" s="14">
        <v>1.3523144687601799E-2</v>
      </c>
      <c r="F296" s="14"/>
      <c r="G296" s="14">
        <v>3.2459089110613702E-2</v>
      </c>
      <c r="H296" s="14">
        <v>1.71341951814067E-2</v>
      </c>
      <c r="I296" s="14">
        <v>1.15537574065212E-2</v>
      </c>
      <c r="J296" s="14">
        <v>1.3948636578954499E-2</v>
      </c>
      <c r="K296" s="14">
        <v>2.0239514513656601E-3</v>
      </c>
      <c r="L296" s="14"/>
      <c r="M296" s="14">
        <v>1.34613855360237E-2</v>
      </c>
      <c r="N296" s="14">
        <v>1.6418603294020701E-2</v>
      </c>
      <c r="O296" s="14">
        <v>1.7159681370449601E-2</v>
      </c>
      <c r="P296" s="14">
        <v>1.50990256379734E-2</v>
      </c>
      <c r="Q296" s="14"/>
      <c r="R296" s="14">
        <v>8.4183861518568395E-3</v>
      </c>
      <c r="S296" s="14">
        <v>7.3846117102160502E-3</v>
      </c>
      <c r="T296" s="14">
        <v>2.5887039878255101E-2</v>
      </c>
      <c r="U296" s="14">
        <v>6.82133461641666E-3</v>
      </c>
      <c r="V296" s="14">
        <v>3.1074608641215001E-2</v>
      </c>
      <c r="W296" s="14">
        <v>1.8276762014000501E-2</v>
      </c>
      <c r="X296" s="14">
        <v>2.50476433295015E-2</v>
      </c>
      <c r="Y296" s="14">
        <v>0</v>
      </c>
      <c r="Z296" s="14">
        <v>1.8327863717130199E-2</v>
      </c>
      <c r="AA296" s="14"/>
      <c r="AB296" s="14">
        <v>1.442816841511E-2</v>
      </c>
      <c r="AC296" s="14">
        <v>1.8782981753988799E-2</v>
      </c>
      <c r="AD296" s="14">
        <v>1.7710835796081001E-2</v>
      </c>
      <c r="AE296" s="14">
        <v>3.1758717110478901E-3</v>
      </c>
      <c r="AF296" s="14">
        <v>0</v>
      </c>
      <c r="AG296" s="14"/>
      <c r="AH296" s="14">
        <v>8.3958821244762005E-3</v>
      </c>
      <c r="AI296" s="14">
        <v>1.66635624358469E-2</v>
      </c>
      <c r="AJ296" s="14"/>
      <c r="AK296" s="14">
        <v>1.0014644672261999E-2</v>
      </c>
      <c r="AL296" s="14">
        <v>1.81853016786435E-2</v>
      </c>
      <c r="AM296" s="14"/>
      <c r="AN296" s="14">
        <v>1.23327596347634E-2</v>
      </c>
      <c r="AO296" s="14">
        <v>1.7449246583785799E-2</v>
      </c>
      <c r="AP296" s="14"/>
      <c r="AQ296" s="14">
        <v>1.32887314642964E-2</v>
      </c>
      <c r="AR296" s="14">
        <v>1.61994535301609E-2</v>
      </c>
      <c r="AS296" s="14">
        <v>1.01888087304463E-2</v>
      </c>
    </row>
    <row r="297" spans="2:45" x14ac:dyDescent="0.35">
      <c r="B297" t="s">
        <v>70</v>
      </c>
      <c r="C297" s="14">
        <v>1.6005670664210801E-2</v>
      </c>
      <c r="D297" s="14">
        <v>1.31177867060194E-2</v>
      </c>
      <c r="E297" s="14">
        <v>1.8040773102403401E-2</v>
      </c>
      <c r="F297" s="14"/>
      <c r="G297" s="14">
        <v>8.9709262075179999E-3</v>
      </c>
      <c r="H297" s="14">
        <v>1.7700639022813699E-2</v>
      </c>
      <c r="I297" s="14">
        <v>5.0302771023564502E-3</v>
      </c>
      <c r="J297" s="14">
        <v>2.6965418330878399E-2</v>
      </c>
      <c r="K297" s="14">
        <v>2.1173109337776799E-2</v>
      </c>
      <c r="L297" s="14"/>
      <c r="M297" s="14">
        <v>1.74726809559912E-2</v>
      </c>
      <c r="N297" s="14">
        <v>1.7601431917909399E-2</v>
      </c>
      <c r="O297" s="14">
        <v>8.7851376567065903E-3</v>
      </c>
      <c r="P297" s="14">
        <v>1.94302474551671E-2</v>
      </c>
      <c r="Q297" s="14"/>
      <c r="R297" s="14">
        <v>1.1832964055493399E-2</v>
      </c>
      <c r="S297" s="14">
        <v>1.8093710989770698E-2</v>
      </c>
      <c r="T297" s="14">
        <v>1.72200243477123E-2</v>
      </c>
      <c r="U297" s="14">
        <v>9.7874756685219898E-3</v>
      </c>
      <c r="V297" s="14">
        <v>1.15933932214445E-2</v>
      </c>
      <c r="W297" s="14">
        <v>2.9543987606885799E-2</v>
      </c>
      <c r="X297" s="14">
        <v>1.8401441716125001E-2</v>
      </c>
      <c r="Y297" s="14">
        <v>1.38414663796292E-2</v>
      </c>
      <c r="Z297" s="14">
        <v>1.4495478937012999E-2</v>
      </c>
      <c r="AA297" s="14"/>
      <c r="AB297" s="14">
        <v>8.2109862451077605E-3</v>
      </c>
      <c r="AC297" s="14">
        <v>2.4132359977742199E-2</v>
      </c>
      <c r="AD297" s="14">
        <v>1.6860025815472201E-2</v>
      </c>
      <c r="AE297" s="14">
        <v>7.0529803497741796E-3</v>
      </c>
      <c r="AF297" s="14">
        <v>3.6419035501404497E-2</v>
      </c>
      <c r="AG297" s="14"/>
      <c r="AH297" s="14">
        <v>1.09428940519164E-2</v>
      </c>
      <c r="AI297" s="14">
        <v>1.6985991433602798E-2</v>
      </c>
      <c r="AJ297" s="14"/>
      <c r="AK297" s="14">
        <v>3.52727144218835E-3</v>
      </c>
      <c r="AL297" s="14">
        <v>2.0351302794243801E-2</v>
      </c>
      <c r="AM297" s="14"/>
      <c r="AN297" s="14">
        <v>8.8862022034450292E-3</v>
      </c>
      <c r="AO297" s="14">
        <v>2.1328744585612E-2</v>
      </c>
      <c r="AP297" s="14"/>
      <c r="AQ297" s="14">
        <v>1.11938983753234E-2</v>
      </c>
      <c r="AR297" s="14">
        <v>1.53747841408798E-2</v>
      </c>
      <c r="AS297" s="14">
        <v>1.6274123242528998E-2</v>
      </c>
    </row>
    <row r="298" spans="2:45" x14ac:dyDescent="0.35">
      <c r="B298" t="s">
        <v>145</v>
      </c>
      <c r="C298" s="14">
        <v>0.752211814484125</v>
      </c>
      <c r="D298" s="14">
        <v>0.75148243753452804</v>
      </c>
      <c r="E298" s="14">
        <v>0.75337296746676896</v>
      </c>
      <c r="F298" s="14"/>
      <c r="G298" s="14">
        <v>0.71853262792915196</v>
      </c>
      <c r="H298" s="14">
        <v>0.77917063936630604</v>
      </c>
      <c r="I298" s="14">
        <v>0.77552765852611905</v>
      </c>
      <c r="J298" s="14">
        <v>0.73748071128322601</v>
      </c>
      <c r="K298" s="14">
        <v>0.74336081223835504</v>
      </c>
      <c r="L298" s="14"/>
      <c r="M298" s="14">
        <v>0.81355629436733201</v>
      </c>
      <c r="N298" s="14">
        <v>0.74731378885239796</v>
      </c>
      <c r="O298" s="14">
        <v>0.74660617040937705</v>
      </c>
      <c r="P298" s="14">
        <v>0.69775129704466599</v>
      </c>
      <c r="Q298" s="14"/>
      <c r="R298" s="14">
        <v>0.77965993973036296</v>
      </c>
      <c r="S298" s="14">
        <v>0.73325832024702298</v>
      </c>
      <c r="T298" s="14">
        <v>0.74968454957208897</v>
      </c>
      <c r="U298" s="14">
        <v>0.741067628870268</v>
      </c>
      <c r="V298" s="14">
        <v>0.76990006442609205</v>
      </c>
      <c r="W298" s="14">
        <v>0.77509260472039199</v>
      </c>
      <c r="X298" s="14">
        <v>0.70312742166012498</v>
      </c>
      <c r="Y298" s="14">
        <v>0.80240281126312396</v>
      </c>
      <c r="Z298" s="14">
        <v>0.74158770551920095</v>
      </c>
      <c r="AA298" s="14"/>
      <c r="AB298" s="14">
        <v>0.70046905507280099</v>
      </c>
      <c r="AC298" s="14">
        <v>0.72949380635285899</v>
      </c>
      <c r="AD298" s="14">
        <v>0.79207040212341795</v>
      </c>
      <c r="AE298" s="14">
        <v>0.80602904606694203</v>
      </c>
      <c r="AF298" s="14">
        <v>0.79269498096950097</v>
      </c>
      <c r="AG298" s="14"/>
      <c r="AH298" s="14">
        <v>0.81763724042261599</v>
      </c>
      <c r="AI298" s="14">
        <v>0.73310058075414297</v>
      </c>
      <c r="AJ298" s="14"/>
      <c r="AK298" s="14">
        <v>0.83622860247752695</v>
      </c>
      <c r="AL298" s="14">
        <v>0.71958605118169205</v>
      </c>
      <c r="AM298" s="14"/>
      <c r="AN298" s="14">
        <v>0.82433988453806994</v>
      </c>
      <c r="AO298" s="14">
        <v>0.69918841234229701</v>
      </c>
      <c r="AP298" s="14"/>
      <c r="AQ298" s="14">
        <v>0.81251971880476304</v>
      </c>
      <c r="AR298" s="14">
        <v>0.73875138523548101</v>
      </c>
      <c r="AS298" s="14">
        <v>0.74190481928442698</v>
      </c>
    </row>
    <row r="299" spans="2:45" x14ac:dyDescent="0.35">
      <c r="B299" t="s">
        <v>146</v>
      </c>
      <c r="C299" s="14">
        <v>6.2167787104453802E-2</v>
      </c>
      <c r="D299" s="14">
        <v>6.5324071362091493E-2</v>
      </c>
      <c r="E299" s="14">
        <v>5.9103035900512101E-2</v>
      </c>
      <c r="F299" s="14"/>
      <c r="G299" s="14">
        <v>8.40130581644154E-2</v>
      </c>
      <c r="H299" s="14">
        <v>6.0081841782275998E-2</v>
      </c>
      <c r="I299" s="14">
        <v>5.72718577752723E-2</v>
      </c>
      <c r="J299" s="14">
        <v>6.57224642707048E-2</v>
      </c>
      <c r="K299" s="14">
        <v>4.38142865318824E-2</v>
      </c>
      <c r="L299" s="14"/>
      <c r="M299" s="14">
        <v>5.0825804576592699E-2</v>
      </c>
      <c r="N299" s="14">
        <v>5.8327487412606203E-2</v>
      </c>
      <c r="O299" s="14">
        <v>5.4106562557732801E-2</v>
      </c>
      <c r="P299" s="14">
        <v>8.6716488472950701E-2</v>
      </c>
      <c r="Q299" s="14"/>
      <c r="R299" s="14">
        <v>5.7889212725983401E-2</v>
      </c>
      <c r="S299" s="14">
        <v>6.6730123826812607E-2</v>
      </c>
      <c r="T299" s="14">
        <v>9.3800121201532194E-2</v>
      </c>
      <c r="U299" s="14">
        <v>6.2088889415321501E-2</v>
      </c>
      <c r="V299" s="14">
        <v>6.5660846775792897E-2</v>
      </c>
      <c r="W299" s="14">
        <v>4.39919112209348E-2</v>
      </c>
      <c r="X299" s="14">
        <v>8.3090889756108705E-2</v>
      </c>
      <c r="Y299" s="14">
        <v>3.5254540451081402E-2</v>
      </c>
      <c r="Z299" s="14">
        <v>4.3483649740002003E-2</v>
      </c>
      <c r="AA299" s="14"/>
      <c r="AB299" s="14">
        <v>7.0059163364387306E-2</v>
      </c>
      <c r="AC299" s="14">
        <v>7.1818970293782106E-2</v>
      </c>
      <c r="AD299" s="14">
        <v>5.6008089521300097E-2</v>
      </c>
      <c r="AE299" s="14">
        <v>3.3936659026052897E-2</v>
      </c>
      <c r="AF299" s="14">
        <v>0</v>
      </c>
      <c r="AG299" s="14"/>
      <c r="AH299" s="14">
        <v>4.9616645655408902E-2</v>
      </c>
      <c r="AI299" s="14">
        <v>6.3990216339296996E-2</v>
      </c>
      <c r="AJ299" s="14"/>
      <c r="AK299" s="14">
        <v>4.0262395712827498E-2</v>
      </c>
      <c r="AL299" s="14">
        <v>7.1007688312666906E-2</v>
      </c>
      <c r="AM299" s="14"/>
      <c r="AN299" s="14">
        <v>4.4766633744693703E-2</v>
      </c>
      <c r="AO299" s="14">
        <v>7.4203763987846005E-2</v>
      </c>
      <c r="AP299" s="14"/>
      <c r="AQ299" s="14">
        <v>4.0515197271533E-2</v>
      </c>
      <c r="AR299" s="14">
        <v>6.5544066893636593E-2</v>
      </c>
      <c r="AS299" s="14">
        <v>7.0085219621137396E-2</v>
      </c>
    </row>
    <row r="300" spans="2:45" x14ac:dyDescent="0.35">
      <c r="B300" t="s">
        <v>72</v>
      </c>
      <c r="C300" s="14">
        <v>0.69004402737967097</v>
      </c>
      <c r="D300" s="14">
        <v>0.68615836617243697</v>
      </c>
      <c r="E300" s="14">
        <v>0.69426993156625705</v>
      </c>
      <c r="F300" s="14"/>
      <c r="G300" s="14">
        <v>0.634519569764736</v>
      </c>
      <c r="H300" s="14">
        <v>0.71908879758402999</v>
      </c>
      <c r="I300" s="14">
        <v>0.71825580075084705</v>
      </c>
      <c r="J300" s="14">
        <v>0.67175824701252096</v>
      </c>
      <c r="K300" s="14">
        <v>0.69954652570647202</v>
      </c>
      <c r="L300" s="14"/>
      <c r="M300" s="14">
        <v>0.76273048979073998</v>
      </c>
      <c r="N300" s="14">
        <v>0.688986301439792</v>
      </c>
      <c r="O300" s="14">
        <v>0.69249960785164399</v>
      </c>
      <c r="P300" s="14">
        <v>0.61103480857171599</v>
      </c>
      <c r="Q300" s="14"/>
      <c r="R300" s="14">
        <v>0.72177072700438005</v>
      </c>
      <c r="S300" s="14">
        <v>0.66652819642021</v>
      </c>
      <c r="T300" s="14">
        <v>0.65588442837055605</v>
      </c>
      <c r="U300" s="14">
        <v>0.67897873945494702</v>
      </c>
      <c r="V300" s="14">
        <v>0.70423921765029895</v>
      </c>
      <c r="W300" s="14">
        <v>0.73110069349945705</v>
      </c>
      <c r="X300" s="14">
        <v>0.62003653190401697</v>
      </c>
      <c r="Y300" s="14">
        <v>0.76714827081204195</v>
      </c>
      <c r="Z300" s="14">
        <v>0.69810405577919898</v>
      </c>
      <c r="AA300" s="14"/>
      <c r="AB300" s="14">
        <v>0.63040989170841399</v>
      </c>
      <c r="AC300" s="14">
        <v>0.65767483605907695</v>
      </c>
      <c r="AD300" s="14">
        <v>0.73606231260211796</v>
      </c>
      <c r="AE300" s="14">
        <v>0.77209238704088901</v>
      </c>
      <c r="AF300" s="14">
        <v>0.79269498096950097</v>
      </c>
      <c r="AG300" s="14"/>
      <c r="AH300" s="14">
        <v>0.76802059476720697</v>
      </c>
      <c r="AI300" s="14">
        <v>0.66911036441484595</v>
      </c>
      <c r="AJ300" s="14"/>
      <c r="AK300" s="14">
        <v>0.79596620676469998</v>
      </c>
      <c r="AL300" s="14">
        <v>0.64857836286902504</v>
      </c>
      <c r="AM300" s="14"/>
      <c r="AN300" s="14">
        <v>0.77957325079337603</v>
      </c>
      <c r="AO300" s="14">
        <v>0.624984648354451</v>
      </c>
      <c r="AP300" s="14"/>
      <c r="AQ300" s="14">
        <v>0.77200452153322996</v>
      </c>
      <c r="AR300" s="14">
        <v>0.673207318341845</v>
      </c>
      <c r="AS300" s="14">
        <v>0.67181959966328997</v>
      </c>
    </row>
    <row r="301" spans="2:45" x14ac:dyDescent="0.35">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row>
    <row r="302" spans="2:45" x14ac:dyDescent="0.35">
      <c r="B302" s="6" t="s">
        <v>153</v>
      </c>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row>
    <row r="303" spans="2:45" x14ac:dyDescent="0.35">
      <c r="B303" s="24" t="s">
        <v>76</v>
      </c>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row>
    <row r="304" spans="2:45" x14ac:dyDescent="0.35">
      <c r="B304" t="s">
        <v>140</v>
      </c>
      <c r="C304" s="14">
        <v>0.26243149432117202</v>
      </c>
      <c r="D304" s="14">
        <v>0.24847151694691699</v>
      </c>
      <c r="E304" s="14">
        <v>0.27704479299668999</v>
      </c>
      <c r="F304" s="14"/>
      <c r="G304" s="14">
        <v>0.29511722145349001</v>
      </c>
      <c r="H304" s="14">
        <v>0.32635264225688998</v>
      </c>
      <c r="I304" s="14">
        <v>0.25316978541873397</v>
      </c>
      <c r="J304" s="14">
        <v>0.228447953183918</v>
      </c>
      <c r="K304" s="14">
        <v>0.20319595196777701</v>
      </c>
      <c r="L304" s="14"/>
      <c r="M304" s="14">
        <v>0.27925992098464503</v>
      </c>
      <c r="N304" s="14">
        <v>0.219506602631938</v>
      </c>
      <c r="O304" s="14">
        <v>0.29468814285262801</v>
      </c>
      <c r="P304" s="14">
        <v>0.25954454190958398</v>
      </c>
      <c r="Q304" s="14"/>
      <c r="R304" s="14">
        <v>0.34935632147327</v>
      </c>
      <c r="S304" s="14">
        <v>0.218564814325619</v>
      </c>
      <c r="T304" s="14">
        <v>0.24958425683758201</v>
      </c>
      <c r="U304" s="14">
        <v>0.26298229608564999</v>
      </c>
      <c r="V304" s="14">
        <v>0.30473510157036598</v>
      </c>
      <c r="W304" s="14">
        <v>0.23935501664329001</v>
      </c>
      <c r="X304" s="14">
        <v>0.236525005896777</v>
      </c>
      <c r="Y304" s="14">
        <v>0.18584618230316099</v>
      </c>
      <c r="Z304" s="14">
        <v>0.25693751337295401</v>
      </c>
      <c r="AA304" s="14"/>
      <c r="AB304" s="14">
        <v>0.24432679796307499</v>
      </c>
      <c r="AC304" s="14">
        <v>0.21946016971969001</v>
      </c>
      <c r="AD304" s="14">
        <v>0.313900463928593</v>
      </c>
      <c r="AE304" s="14">
        <v>0.27781637160959999</v>
      </c>
      <c r="AF304" s="14">
        <v>0.21290555720902299</v>
      </c>
      <c r="AG304" s="14"/>
      <c r="AH304" s="14">
        <v>0.32731876172650698</v>
      </c>
      <c r="AI304" s="14">
        <v>0.24503529655564399</v>
      </c>
      <c r="AJ304" s="14"/>
      <c r="AK304" s="14">
        <v>0.29585432097665898</v>
      </c>
      <c r="AL304" s="14">
        <v>0.25278857425760398</v>
      </c>
      <c r="AM304" s="14"/>
      <c r="AN304" s="14">
        <v>0.33711662034141698</v>
      </c>
      <c r="AO304" s="14">
        <v>0.20340815588226299</v>
      </c>
      <c r="AP304" s="14"/>
      <c r="AQ304" s="14">
        <v>0.30727319179791801</v>
      </c>
      <c r="AR304" s="14">
        <v>0.248220354526966</v>
      </c>
      <c r="AS304" s="14">
        <v>0.263578537600069</v>
      </c>
    </row>
    <row r="305" spans="2:45" x14ac:dyDescent="0.35">
      <c r="B305" t="s">
        <v>141</v>
      </c>
      <c r="C305" s="14">
        <v>0.44606406242067498</v>
      </c>
      <c r="D305" s="14">
        <v>0.45969338849081598</v>
      </c>
      <c r="E305" s="14">
        <v>0.43121065884786702</v>
      </c>
      <c r="F305" s="14"/>
      <c r="G305" s="14">
        <v>0.42834119600485998</v>
      </c>
      <c r="H305" s="14">
        <v>0.44934762990459198</v>
      </c>
      <c r="I305" s="14">
        <v>0.46100933527754401</v>
      </c>
      <c r="J305" s="14">
        <v>0.43328638833285499</v>
      </c>
      <c r="K305" s="14">
        <v>0.457702581831118</v>
      </c>
      <c r="L305" s="14"/>
      <c r="M305" s="14">
        <v>0.46150786221745999</v>
      </c>
      <c r="N305" s="14">
        <v>0.47247853129308498</v>
      </c>
      <c r="O305" s="14">
        <v>0.43852642897537902</v>
      </c>
      <c r="P305" s="14">
        <v>0.41226616375078501</v>
      </c>
      <c r="Q305" s="14"/>
      <c r="R305" s="14">
        <v>0.42893951498266703</v>
      </c>
      <c r="S305" s="14">
        <v>0.48387007545542599</v>
      </c>
      <c r="T305" s="14">
        <v>0.42015506052049501</v>
      </c>
      <c r="U305" s="14">
        <v>0.444028692373786</v>
      </c>
      <c r="V305" s="14">
        <v>0.37671713976543603</v>
      </c>
      <c r="W305" s="14">
        <v>0.49601541906601898</v>
      </c>
      <c r="X305" s="14">
        <v>0.45066840704667799</v>
      </c>
      <c r="Y305" s="14">
        <v>0.47094307506279798</v>
      </c>
      <c r="Z305" s="14">
        <v>0.43856107335025701</v>
      </c>
      <c r="AA305" s="14"/>
      <c r="AB305" s="14">
        <v>0.453057402490463</v>
      </c>
      <c r="AC305" s="14">
        <v>0.45226950921722903</v>
      </c>
      <c r="AD305" s="14">
        <v>0.42119457776743802</v>
      </c>
      <c r="AE305" s="14">
        <v>0.476983646824717</v>
      </c>
      <c r="AF305" s="14">
        <v>0.51861281817968696</v>
      </c>
      <c r="AG305" s="14"/>
      <c r="AH305" s="14">
        <v>0.47853462931445701</v>
      </c>
      <c r="AI305" s="14">
        <v>0.44019193110034599</v>
      </c>
      <c r="AJ305" s="14"/>
      <c r="AK305" s="14">
        <v>0.50190492509447004</v>
      </c>
      <c r="AL305" s="14">
        <v>0.42453107405457102</v>
      </c>
      <c r="AM305" s="14"/>
      <c r="AN305" s="14">
        <v>0.448195047571528</v>
      </c>
      <c r="AO305" s="14">
        <v>0.44821410176163801</v>
      </c>
      <c r="AP305" s="14"/>
      <c r="AQ305" s="14">
        <v>0.44610542402694597</v>
      </c>
      <c r="AR305" s="14">
        <v>0.44998432949016998</v>
      </c>
      <c r="AS305" s="14">
        <v>0.44411626043264302</v>
      </c>
    </row>
    <row r="306" spans="2:45" x14ac:dyDescent="0.35">
      <c r="B306" t="s">
        <v>142</v>
      </c>
      <c r="C306" s="14">
        <v>0.210806458594963</v>
      </c>
      <c r="D306" s="14">
        <v>0.22002777457129599</v>
      </c>
      <c r="E306" s="14">
        <v>0.20191001791413399</v>
      </c>
      <c r="F306" s="14"/>
      <c r="G306" s="14">
        <v>0.214392752830527</v>
      </c>
      <c r="H306" s="14">
        <v>0.15783934729617899</v>
      </c>
      <c r="I306" s="14">
        <v>0.21017443605494901</v>
      </c>
      <c r="J306" s="14">
        <v>0.22933854368048501</v>
      </c>
      <c r="K306" s="14">
        <v>0.250231194768673</v>
      </c>
      <c r="L306" s="14"/>
      <c r="M306" s="14">
        <v>0.19160148028729099</v>
      </c>
      <c r="N306" s="14">
        <v>0.226123393078211</v>
      </c>
      <c r="O306" s="14">
        <v>0.17478585460076801</v>
      </c>
      <c r="P306" s="14">
        <v>0.24297606182978501</v>
      </c>
      <c r="Q306" s="14"/>
      <c r="R306" s="14">
        <v>0.164037373418637</v>
      </c>
      <c r="S306" s="14">
        <v>0.196390277264029</v>
      </c>
      <c r="T306" s="14">
        <v>0.22238198273375001</v>
      </c>
      <c r="U306" s="14">
        <v>0.21065483959144299</v>
      </c>
      <c r="V306" s="14">
        <v>0.23947337662526</v>
      </c>
      <c r="W306" s="14">
        <v>0.166229192189534</v>
      </c>
      <c r="X306" s="14">
        <v>0.26035045405488799</v>
      </c>
      <c r="Y306" s="14">
        <v>0.22970830241353099</v>
      </c>
      <c r="Z306" s="14">
        <v>0.24648212732741001</v>
      </c>
      <c r="AA306" s="14"/>
      <c r="AB306" s="14">
        <v>0.21499453587328399</v>
      </c>
      <c r="AC306" s="14">
        <v>0.24226863223417699</v>
      </c>
      <c r="AD306" s="14">
        <v>0.181955465294008</v>
      </c>
      <c r="AE306" s="14">
        <v>0.188891520804532</v>
      </c>
      <c r="AF306" s="14">
        <v>0.21363707758771</v>
      </c>
      <c r="AG306" s="14"/>
      <c r="AH306" s="14">
        <v>0.15081382131663701</v>
      </c>
      <c r="AI306" s="14">
        <v>0.21958540307659299</v>
      </c>
      <c r="AJ306" s="14"/>
      <c r="AK306" s="14">
        <v>0.148968234541281</v>
      </c>
      <c r="AL306" s="14">
        <v>0.22838973439719301</v>
      </c>
      <c r="AM306" s="14"/>
      <c r="AN306" s="14">
        <v>0.169289768096547</v>
      </c>
      <c r="AO306" s="14">
        <v>0.24117209106211701</v>
      </c>
      <c r="AP306" s="14"/>
      <c r="AQ306" s="14">
        <v>0.172251751038343</v>
      </c>
      <c r="AR306" s="14">
        <v>0.22165712269183599</v>
      </c>
      <c r="AS306" s="14">
        <v>0.201279127606591</v>
      </c>
    </row>
    <row r="307" spans="2:45" x14ac:dyDescent="0.35">
      <c r="B307" t="s">
        <v>143</v>
      </c>
      <c r="C307" s="14">
        <v>4.0432858295659999E-2</v>
      </c>
      <c r="D307" s="14">
        <v>3.7292883409277701E-2</v>
      </c>
      <c r="E307" s="14">
        <v>4.3683167876229799E-2</v>
      </c>
      <c r="F307" s="14"/>
      <c r="G307" s="14">
        <v>3.6810567359137701E-2</v>
      </c>
      <c r="H307" s="14">
        <v>3.39018474429209E-2</v>
      </c>
      <c r="I307" s="14">
        <v>4.0440504291541703E-2</v>
      </c>
      <c r="J307" s="14">
        <v>4.4738650211021302E-2</v>
      </c>
      <c r="K307" s="14">
        <v>4.6903387926964898E-2</v>
      </c>
      <c r="L307" s="14"/>
      <c r="M307" s="14">
        <v>3.4303673720274097E-2</v>
      </c>
      <c r="N307" s="14">
        <v>5.5099818068252399E-2</v>
      </c>
      <c r="O307" s="14">
        <v>4.3394215232733901E-2</v>
      </c>
      <c r="P307" s="14">
        <v>2.9994594824781999E-2</v>
      </c>
      <c r="Q307" s="14"/>
      <c r="R307" s="14">
        <v>2.8459469481822899E-2</v>
      </c>
      <c r="S307" s="14">
        <v>4.3727904763987302E-2</v>
      </c>
      <c r="T307" s="14">
        <v>6.1422419571969998E-2</v>
      </c>
      <c r="U307" s="14">
        <v>5.9512400192296498E-2</v>
      </c>
      <c r="V307" s="14">
        <v>4.8163233514741603E-2</v>
      </c>
      <c r="W307" s="14">
        <v>4.1874282441102001E-2</v>
      </c>
      <c r="X307" s="14">
        <v>2.9852218493942099E-2</v>
      </c>
      <c r="Y307" s="14">
        <v>3.1316011293190102E-2</v>
      </c>
      <c r="Z307" s="14">
        <v>2.3958516389177498E-2</v>
      </c>
      <c r="AA307" s="14"/>
      <c r="AB307" s="14">
        <v>4.3968552372215003E-2</v>
      </c>
      <c r="AC307" s="14">
        <v>4.39565962449864E-2</v>
      </c>
      <c r="AD307" s="14">
        <v>4.2380236742901999E-2</v>
      </c>
      <c r="AE307" s="14">
        <v>3.4740426098575902E-2</v>
      </c>
      <c r="AF307" s="14">
        <v>0</v>
      </c>
      <c r="AG307" s="14"/>
      <c r="AH307" s="14">
        <v>2.7709800046989599E-2</v>
      </c>
      <c r="AI307" s="14">
        <v>4.7357323476132897E-2</v>
      </c>
      <c r="AJ307" s="14"/>
      <c r="AK307" s="14">
        <v>3.3493788683322798E-2</v>
      </c>
      <c r="AL307" s="14">
        <v>4.6738421928996403E-2</v>
      </c>
      <c r="AM307" s="14"/>
      <c r="AN307" s="14">
        <v>2.3575955554966999E-2</v>
      </c>
      <c r="AO307" s="14">
        <v>5.3815622489625098E-2</v>
      </c>
      <c r="AP307" s="14"/>
      <c r="AQ307" s="14">
        <v>3.5170810456823597E-2</v>
      </c>
      <c r="AR307" s="14">
        <v>4.1198745882459399E-2</v>
      </c>
      <c r="AS307" s="14">
        <v>5.0330561877846298E-2</v>
      </c>
    </row>
    <row r="308" spans="2:45" x14ac:dyDescent="0.35">
      <c r="B308" t="s">
        <v>144</v>
      </c>
      <c r="C308" s="14">
        <v>8.5293816865649897E-3</v>
      </c>
      <c r="D308" s="14">
        <v>4.6095595853370202E-3</v>
      </c>
      <c r="E308" s="14">
        <v>1.2504348066561999E-2</v>
      </c>
      <c r="F308" s="14"/>
      <c r="G308" s="14">
        <v>8.7889142590618797E-3</v>
      </c>
      <c r="H308" s="14">
        <v>3.8010063651043799E-3</v>
      </c>
      <c r="I308" s="14">
        <v>8.2489238229507302E-3</v>
      </c>
      <c r="J308" s="14">
        <v>1.1163552781619899E-2</v>
      </c>
      <c r="K308" s="14">
        <v>1.1182610094397701E-2</v>
      </c>
      <c r="L308" s="14"/>
      <c r="M308" s="14">
        <v>5.9958501504775901E-3</v>
      </c>
      <c r="N308" s="14">
        <v>7.0064684396291699E-3</v>
      </c>
      <c r="O308" s="14">
        <v>7.6525889914744304E-3</v>
      </c>
      <c r="P308" s="14">
        <v>1.3785957087302E-2</v>
      </c>
      <c r="Q308" s="14"/>
      <c r="R308" s="14">
        <v>6.1568551460675098E-3</v>
      </c>
      <c r="S308" s="14">
        <v>1.0726388665693601E-2</v>
      </c>
      <c r="T308" s="14">
        <v>1.98565940231701E-2</v>
      </c>
      <c r="U308" s="14">
        <v>4.4705346292729696E-3</v>
      </c>
      <c r="V308" s="14">
        <v>1.3329250149050001E-2</v>
      </c>
      <c r="W308" s="14">
        <v>9.4290541964494792E-3</v>
      </c>
      <c r="X308" s="14">
        <v>0</v>
      </c>
      <c r="Y308" s="14">
        <v>9.0959059922094496E-3</v>
      </c>
      <c r="Z308" s="14">
        <v>5.79155890208092E-3</v>
      </c>
      <c r="AA308" s="14"/>
      <c r="AB308" s="14">
        <v>5.4647342679921204E-3</v>
      </c>
      <c r="AC308" s="14">
        <v>1.42944150312771E-2</v>
      </c>
      <c r="AD308" s="14">
        <v>3.4766217793499102E-3</v>
      </c>
      <c r="AE308" s="14">
        <v>8.6491215613429193E-3</v>
      </c>
      <c r="AF308" s="14">
        <v>1.8425511522175801E-2</v>
      </c>
      <c r="AG308" s="14"/>
      <c r="AH308" s="14">
        <v>1.2238787980220201E-3</v>
      </c>
      <c r="AI308" s="14">
        <v>1.22367210013188E-2</v>
      </c>
      <c r="AJ308" s="14"/>
      <c r="AK308" s="14">
        <v>4.3902642217036802E-3</v>
      </c>
      <c r="AL308" s="14">
        <v>1.07511938790683E-2</v>
      </c>
      <c r="AM308" s="14"/>
      <c r="AN308" s="14">
        <v>7.8295124356426698E-3</v>
      </c>
      <c r="AO308" s="14">
        <v>9.3194863730314999E-3</v>
      </c>
      <c r="AP308" s="14"/>
      <c r="AQ308" s="14">
        <v>4.6735505042750604E-3</v>
      </c>
      <c r="AR308" s="14">
        <v>1.0556005886827599E-2</v>
      </c>
      <c r="AS308" s="14">
        <v>7.7975574534585399E-3</v>
      </c>
    </row>
    <row r="309" spans="2:45" x14ac:dyDescent="0.35">
      <c r="B309" t="s">
        <v>70</v>
      </c>
      <c r="C309" s="14">
        <v>3.1735744680965197E-2</v>
      </c>
      <c r="D309" s="14">
        <v>2.99048769963558E-2</v>
      </c>
      <c r="E309" s="14">
        <v>3.3647014298516902E-2</v>
      </c>
      <c r="F309" s="14"/>
      <c r="G309" s="14">
        <v>1.6549348092923698E-2</v>
      </c>
      <c r="H309" s="14">
        <v>2.8757526734314299E-2</v>
      </c>
      <c r="I309" s="14">
        <v>2.6957015134281601E-2</v>
      </c>
      <c r="J309" s="14">
        <v>5.3024911810100397E-2</v>
      </c>
      <c r="K309" s="14">
        <v>3.0784273411069301E-2</v>
      </c>
      <c r="L309" s="14"/>
      <c r="M309" s="14">
        <v>2.7331212639851801E-2</v>
      </c>
      <c r="N309" s="14">
        <v>1.9785186488885401E-2</v>
      </c>
      <c r="O309" s="14">
        <v>4.0952769347016103E-2</v>
      </c>
      <c r="P309" s="14">
        <v>4.1432680597761597E-2</v>
      </c>
      <c r="Q309" s="14"/>
      <c r="R309" s="14">
        <v>2.3050465497535699E-2</v>
      </c>
      <c r="S309" s="14">
        <v>4.6720539525245602E-2</v>
      </c>
      <c r="T309" s="14">
        <v>2.6599686313033399E-2</v>
      </c>
      <c r="U309" s="14">
        <v>1.8351237127551798E-2</v>
      </c>
      <c r="V309" s="14">
        <v>1.7581898375147401E-2</v>
      </c>
      <c r="W309" s="14">
        <v>4.7097035463605302E-2</v>
      </c>
      <c r="X309" s="14">
        <v>2.2603914507714699E-2</v>
      </c>
      <c r="Y309" s="14">
        <v>7.3090522935110203E-2</v>
      </c>
      <c r="Z309" s="14">
        <v>2.82692106581213E-2</v>
      </c>
      <c r="AA309" s="14"/>
      <c r="AB309" s="14">
        <v>3.8187977032972102E-2</v>
      </c>
      <c r="AC309" s="14">
        <v>2.7750677552640001E-2</v>
      </c>
      <c r="AD309" s="14">
        <v>3.70926344877094E-2</v>
      </c>
      <c r="AE309" s="14">
        <v>1.2918913101232001E-2</v>
      </c>
      <c r="AF309" s="14">
        <v>3.6419035501404497E-2</v>
      </c>
      <c r="AG309" s="14"/>
      <c r="AH309" s="14">
        <v>1.4399108797387299E-2</v>
      </c>
      <c r="AI309" s="14">
        <v>3.5593324789964603E-2</v>
      </c>
      <c r="AJ309" s="14"/>
      <c r="AK309" s="14">
        <v>1.53884664825641E-2</v>
      </c>
      <c r="AL309" s="14">
        <v>3.6801001482566501E-2</v>
      </c>
      <c r="AM309" s="14"/>
      <c r="AN309" s="14">
        <v>1.3993095999898401E-2</v>
      </c>
      <c r="AO309" s="14">
        <v>4.4070542431325702E-2</v>
      </c>
      <c r="AP309" s="14"/>
      <c r="AQ309" s="14">
        <v>3.4525272175694899E-2</v>
      </c>
      <c r="AR309" s="14">
        <v>2.8383441521740702E-2</v>
      </c>
      <c r="AS309" s="14">
        <v>3.2897955029392099E-2</v>
      </c>
    </row>
    <row r="310" spans="2:45" x14ac:dyDescent="0.35">
      <c r="B310" t="s">
        <v>145</v>
      </c>
      <c r="C310" s="14">
        <v>0.70849555674184705</v>
      </c>
      <c r="D310" s="14">
        <v>0.70816490543773303</v>
      </c>
      <c r="E310" s="14">
        <v>0.70825545184455796</v>
      </c>
      <c r="F310" s="14"/>
      <c r="G310" s="14">
        <v>0.72345841745835004</v>
      </c>
      <c r="H310" s="14">
        <v>0.77570027216148196</v>
      </c>
      <c r="I310" s="14">
        <v>0.71417912069627698</v>
      </c>
      <c r="J310" s="14">
        <v>0.66173434151677302</v>
      </c>
      <c r="K310" s="14">
        <v>0.66089853379889596</v>
      </c>
      <c r="L310" s="14"/>
      <c r="M310" s="14">
        <v>0.74076778320210501</v>
      </c>
      <c r="N310" s="14">
        <v>0.69198513392502203</v>
      </c>
      <c r="O310" s="14">
        <v>0.73321457182800698</v>
      </c>
      <c r="P310" s="14">
        <v>0.67181070566036905</v>
      </c>
      <c r="Q310" s="14"/>
      <c r="R310" s="14">
        <v>0.77829583645593703</v>
      </c>
      <c r="S310" s="14">
        <v>0.70243488978104496</v>
      </c>
      <c r="T310" s="14">
        <v>0.66973931735807701</v>
      </c>
      <c r="U310" s="14">
        <v>0.707010988459436</v>
      </c>
      <c r="V310" s="14">
        <v>0.68145224133580096</v>
      </c>
      <c r="W310" s="14">
        <v>0.73537043570930904</v>
      </c>
      <c r="X310" s="14">
        <v>0.68719341294345504</v>
      </c>
      <c r="Y310" s="14">
        <v>0.65678925736595895</v>
      </c>
      <c r="Z310" s="14">
        <v>0.69549858672320997</v>
      </c>
      <c r="AA310" s="14"/>
      <c r="AB310" s="14">
        <v>0.697384200453537</v>
      </c>
      <c r="AC310" s="14">
        <v>0.67172967893691904</v>
      </c>
      <c r="AD310" s="14">
        <v>0.73509504169603102</v>
      </c>
      <c r="AE310" s="14">
        <v>0.75480001843431699</v>
      </c>
      <c r="AF310" s="14">
        <v>0.73151837538871001</v>
      </c>
      <c r="AG310" s="14"/>
      <c r="AH310" s="14">
        <v>0.80585339104096398</v>
      </c>
      <c r="AI310" s="14">
        <v>0.68522722765598998</v>
      </c>
      <c r="AJ310" s="14"/>
      <c r="AK310" s="14">
        <v>0.79775924607112902</v>
      </c>
      <c r="AL310" s="14">
        <v>0.67731964831217495</v>
      </c>
      <c r="AM310" s="14"/>
      <c r="AN310" s="14">
        <v>0.78531166791294504</v>
      </c>
      <c r="AO310" s="14">
        <v>0.65162225764390103</v>
      </c>
      <c r="AP310" s="14"/>
      <c r="AQ310" s="14">
        <v>0.75337861582486298</v>
      </c>
      <c r="AR310" s="14">
        <v>0.69820468401713598</v>
      </c>
      <c r="AS310" s="14">
        <v>0.70769479803271196</v>
      </c>
    </row>
    <row r="311" spans="2:45" x14ac:dyDescent="0.35">
      <c r="B311" t="s">
        <v>146</v>
      </c>
      <c r="C311" s="14">
        <v>4.8962239982225E-2</v>
      </c>
      <c r="D311" s="14">
        <v>4.1902442994614701E-2</v>
      </c>
      <c r="E311" s="14">
        <v>5.6187515942791803E-2</v>
      </c>
      <c r="F311" s="14"/>
      <c r="G311" s="14">
        <v>4.5599481618199503E-2</v>
      </c>
      <c r="H311" s="14">
        <v>3.7702853808025301E-2</v>
      </c>
      <c r="I311" s="14">
        <v>4.8689428114492402E-2</v>
      </c>
      <c r="J311" s="14">
        <v>5.5902202992641203E-2</v>
      </c>
      <c r="K311" s="14">
        <v>5.8085998021362599E-2</v>
      </c>
      <c r="L311" s="14"/>
      <c r="M311" s="14">
        <v>4.0299523870751697E-2</v>
      </c>
      <c r="N311" s="14">
        <v>6.2106286507881497E-2</v>
      </c>
      <c r="O311" s="14">
        <v>5.1046804224208403E-2</v>
      </c>
      <c r="P311" s="14">
        <v>4.3780551912083999E-2</v>
      </c>
      <c r="Q311" s="14"/>
      <c r="R311" s="14">
        <v>3.4616324627890403E-2</v>
      </c>
      <c r="S311" s="14">
        <v>5.4454293429680903E-2</v>
      </c>
      <c r="T311" s="14">
        <v>8.1279013595140101E-2</v>
      </c>
      <c r="U311" s="14">
        <v>6.3982934821569498E-2</v>
      </c>
      <c r="V311" s="14">
        <v>6.1492483663791599E-2</v>
      </c>
      <c r="W311" s="14">
        <v>5.1303336637551503E-2</v>
      </c>
      <c r="X311" s="14">
        <v>2.9852218493942099E-2</v>
      </c>
      <c r="Y311" s="14">
        <v>4.0411917285399501E-2</v>
      </c>
      <c r="Z311" s="14">
        <v>2.97500752912584E-2</v>
      </c>
      <c r="AA311" s="14"/>
      <c r="AB311" s="14">
        <v>4.9433286640207103E-2</v>
      </c>
      <c r="AC311" s="14">
        <v>5.8251011276263399E-2</v>
      </c>
      <c r="AD311" s="14">
        <v>4.5856858522251902E-2</v>
      </c>
      <c r="AE311" s="14">
        <v>4.3389547659918801E-2</v>
      </c>
      <c r="AF311" s="14">
        <v>1.8425511522175801E-2</v>
      </c>
      <c r="AG311" s="14"/>
      <c r="AH311" s="14">
        <v>2.89336788450116E-2</v>
      </c>
      <c r="AI311" s="14">
        <v>5.9594044477451702E-2</v>
      </c>
      <c r="AJ311" s="14"/>
      <c r="AK311" s="14">
        <v>3.78840529050265E-2</v>
      </c>
      <c r="AL311" s="14">
        <v>5.7489615808064699E-2</v>
      </c>
      <c r="AM311" s="14"/>
      <c r="AN311" s="14">
        <v>3.1405467990609698E-2</v>
      </c>
      <c r="AO311" s="14">
        <v>6.3135108862656594E-2</v>
      </c>
      <c r="AP311" s="14"/>
      <c r="AQ311" s="14">
        <v>3.9844360961098599E-2</v>
      </c>
      <c r="AR311" s="14">
        <v>5.1754751769286997E-2</v>
      </c>
      <c r="AS311" s="14">
        <v>5.8128119331304802E-2</v>
      </c>
    </row>
    <row r="312" spans="2:45" x14ac:dyDescent="0.35">
      <c r="B312" t="s">
        <v>72</v>
      </c>
      <c r="C312" s="14">
        <v>0.65953331675962201</v>
      </c>
      <c r="D312" s="14">
        <v>0.66626246244311904</v>
      </c>
      <c r="E312" s="14">
        <v>0.65206793590176604</v>
      </c>
      <c r="F312" s="14"/>
      <c r="G312" s="14">
        <v>0.67785893584015</v>
      </c>
      <c r="H312" s="14">
        <v>0.737997418353456</v>
      </c>
      <c r="I312" s="14">
        <v>0.66548969258178503</v>
      </c>
      <c r="J312" s="14">
        <v>0.60583213852413198</v>
      </c>
      <c r="K312" s="14">
        <v>0.60281253577753302</v>
      </c>
      <c r="L312" s="14"/>
      <c r="M312" s="14">
        <v>0.70046825933135304</v>
      </c>
      <c r="N312" s="14">
        <v>0.62987884741714095</v>
      </c>
      <c r="O312" s="14">
        <v>0.68216776760379905</v>
      </c>
      <c r="P312" s="14">
        <v>0.62803015374828497</v>
      </c>
      <c r="Q312" s="14"/>
      <c r="R312" s="14">
        <v>0.74367951182804704</v>
      </c>
      <c r="S312" s="14">
        <v>0.64798059635136396</v>
      </c>
      <c r="T312" s="14">
        <v>0.58846030376293701</v>
      </c>
      <c r="U312" s="14">
        <v>0.64302805363786697</v>
      </c>
      <c r="V312" s="14">
        <v>0.61995975767200995</v>
      </c>
      <c r="W312" s="14">
        <v>0.684067099071757</v>
      </c>
      <c r="X312" s="14">
        <v>0.657341194449513</v>
      </c>
      <c r="Y312" s="14">
        <v>0.61637734008056</v>
      </c>
      <c r="Z312" s="14">
        <v>0.66574851143195202</v>
      </c>
      <c r="AA312" s="14"/>
      <c r="AB312" s="14">
        <v>0.64795091381333003</v>
      </c>
      <c r="AC312" s="14">
        <v>0.61347866766065595</v>
      </c>
      <c r="AD312" s="14">
        <v>0.68923818317377905</v>
      </c>
      <c r="AE312" s="14">
        <v>0.71141047077439801</v>
      </c>
      <c r="AF312" s="14">
        <v>0.71309286386653403</v>
      </c>
      <c r="AG312" s="14"/>
      <c r="AH312" s="14">
        <v>0.77691971219595202</v>
      </c>
      <c r="AI312" s="14">
        <v>0.625633183178539</v>
      </c>
      <c r="AJ312" s="14"/>
      <c r="AK312" s="14">
        <v>0.75987519316610197</v>
      </c>
      <c r="AL312" s="14">
        <v>0.61983003250411095</v>
      </c>
      <c r="AM312" s="14"/>
      <c r="AN312" s="14">
        <v>0.75390619992233499</v>
      </c>
      <c r="AO312" s="14">
        <v>0.58848714878124397</v>
      </c>
      <c r="AP312" s="14"/>
      <c r="AQ312" s="14">
        <v>0.71353425486376498</v>
      </c>
      <c r="AR312" s="14">
        <v>0.64644993224784897</v>
      </c>
      <c r="AS312" s="14">
        <v>0.64956667870140705</v>
      </c>
    </row>
    <row r="313" spans="2:45" x14ac:dyDescent="0.35">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row>
    <row r="314" spans="2:45" x14ac:dyDescent="0.35">
      <c r="B314" s="6" t="s">
        <v>163</v>
      </c>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row>
    <row r="315" spans="2:45" x14ac:dyDescent="0.35">
      <c r="B315" s="24" t="s">
        <v>76</v>
      </c>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row>
    <row r="316" spans="2:45" x14ac:dyDescent="0.35">
      <c r="B316" t="s">
        <v>157</v>
      </c>
      <c r="C316" s="14">
        <v>0.165822774839189</v>
      </c>
      <c r="D316" s="14">
        <v>0.17988993470173001</v>
      </c>
      <c r="E316" s="14">
        <v>0.151944505428109</v>
      </c>
      <c r="F316" s="14"/>
      <c r="G316" s="14">
        <v>0.15522815110816099</v>
      </c>
      <c r="H316" s="14">
        <v>0.20251480542536701</v>
      </c>
      <c r="I316" s="14">
        <v>0.171829866370003</v>
      </c>
      <c r="J316" s="14">
        <v>0.16194958519434399</v>
      </c>
      <c r="K316" s="14">
        <v>0.12905061099038201</v>
      </c>
      <c r="L316" s="14"/>
      <c r="M316" s="14">
        <v>0.195991375298318</v>
      </c>
      <c r="N316" s="14">
        <v>0.15199392787888399</v>
      </c>
      <c r="O316" s="14">
        <v>0.18112890967273201</v>
      </c>
      <c r="P316" s="14">
        <v>0.13371143616394199</v>
      </c>
      <c r="Q316" s="14"/>
      <c r="R316" s="14">
        <v>0.22513442106380599</v>
      </c>
      <c r="S316" s="14">
        <v>0.150630860293087</v>
      </c>
      <c r="T316" s="14">
        <v>0.15075721667227801</v>
      </c>
      <c r="U316" s="14">
        <v>0.20108042551451999</v>
      </c>
      <c r="V316" s="14">
        <v>0.13160761463013201</v>
      </c>
      <c r="W316" s="14">
        <v>0.14766730547494</v>
      </c>
      <c r="X316" s="14">
        <v>0.156298116621189</v>
      </c>
      <c r="Y316" s="14">
        <v>0.200892092200288</v>
      </c>
      <c r="Z316" s="14">
        <v>0.124774797888204</v>
      </c>
      <c r="AA316" s="14"/>
      <c r="AB316" s="14">
        <v>0.12214820372960999</v>
      </c>
      <c r="AC316" s="14">
        <v>0.129720109423729</v>
      </c>
      <c r="AD316" s="14">
        <v>0.201094301575138</v>
      </c>
      <c r="AE316" s="14">
        <v>0.26094190677440599</v>
      </c>
      <c r="AF316" s="14">
        <v>0.23165802449190001</v>
      </c>
      <c r="AG316" s="14"/>
      <c r="AH316" s="14">
        <v>0.25021109172672801</v>
      </c>
      <c r="AI316" s="14">
        <v>0.133315444647887</v>
      </c>
      <c r="AJ316" s="14"/>
      <c r="AK316" s="14">
        <v>0.24181934760821999</v>
      </c>
      <c r="AL316" s="14">
        <v>0.13505239911480199</v>
      </c>
      <c r="AM316" s="14"/>
      <c r="AN316" s="14">
        <v>0.26340276176000099</v>
      </c>
      <c r="AO316" s="14">
        <v>9.0820198797787799E-2</v>
      </c>
      <c r="AP316" s="14"/>
      <c r="AQ316" s="14">
        <v>0.34311460882017097</v>
      </c>
      <c r="AR316" s="14">
        <v>0.108598264593806</v>
      </c>
      <c r="AS316" s="14">
        <v>0.1069518325156</v>
      </c>
    </row>
    <row r="317" spans="2:45" x14ac:dyDescent="0.35">
      <c r="B317" t="s">
        <v>158</v>
      </c>
      <c r="C317" s="14">
        <v>0.268321618572118</v>
      </c>
      <c r="D317" s="14">
        <v>0.29617025840726702</v>
      </c>
      <c r="E317" s="14">
        <v>0.23967235213211899</v>
      </c>
      <c r="F317" s="14"/>
      <c r="G317" s="14">
        <v>0.35651444297775098</v>
      </c>
      <c r="H317" s="14">
        <v>0.28067937479426602</v>
      </c>
      <c r="I317" s="14">
        <v>0.244699466827282</v>
      </c>
      <c r="J317" s="14">
        <v>0.226344101378322</v>
      </c>
      <c r="K317" s="14">
        <v>0.24258518835395201</v>
      </c>
      <c r="L317" s="14"/>
      <c r="M317" s="14">
        <v>0.28682602914420802</v>
      </c>
      <c r="N317" s="14">
        <v>0.24128152649133999</v>
      </c>
      <c r="O317" s="14">
        <v>0.285791068774159</v>
      </c>
      <c r="P317" s="14">
        <v>0.25989199968279197</v>
      </c>
      <c r="Q317" s="14"/>
      <c r="R317" s="14">
        <v>0.26950870255424803</v>
      </c>
      <c r="S317" s="14">
        <v>0.27616237600804899</v>
      </c>
      <c r="T317" s="14">
        <v>0.24294624448315799</v>
      </c>
      <c r="U317" s="14">
        <v>0.27454718967326203</v>
      </c>
      <c r="V317" s="14">
        <v>0.30092925377608898</v>
      </c>
      <c r="W317" s="14">
        <v>0.27100347614101999</v>
      </c>
      <c r="X317" s="14">
        <v>0.296655705699651</v>
      </c>
      <c r="Y317" s="14">
        <v>0.191595357207377</v>
      </c>
      <c r="Z317" s="14">
        <v>0.25463024968388598</v>
      </c>
      <c r="AA317" s="14"/>
      <c r="AB317" s="14">
        <v>0.248651255150348</v>
      </c>
      <c r="AC317" s="14">
        <v>0.28328774921331701</v>
      </c>
      <c r="AD317" s="14">
        <v>0.27967004086450298</v>
      </c>
      <c r="AE317" s="14">
        <v>0.26582903712577999</v>
      </c>
      <c r="AF317" s="14">
        <v>0.30489100636094202</v>
      </c>
      <c r="AG317" s="14"/>
      <c r="AH317" s="14">
        <v>0.319449390728404</v>
      </c>
      <c r="AI317" s="14">
        <v>0.247084349718355</v>
      </c>
      <c r="AJ317" s="14"/>
      <c r="AK317" s="14">
        <v>0.33855835902898501</v>
      </c>
      <c r="AL317" s="14">
        <v>0.237364015180173</v>
      </c>
      <c r="AM317" s="14"/>
      <c r="AN317" s="14">
        <v>0.31699022117081299</v>
      </c>
      <c r="AO317" s="14">
        <v>0.22682051845663101</v>
      </c>
      <c r="AP317" s="14"/>
      <c r="AQ317" s="14">
        <v>0.33115945536128499</v>
      </c>
      <c r="AR317" s="14">
        <v>0.25007296847853999</v>
      </c>
      <c r="AS317" s="14">
        <v>0.25174836346961299</v>
      </c>
    </row>
    <row r="318" spans="2:45" x14ac:dyDescent="0.35">
      <c r="B318" t="s">
        <v>159</v>
      </c>
      <c r="C318" s="14">
        <v>0.17083964273689101</v>
      </c>
      <c r="D318" s="14">
        <v>0.18790889921232301</v>
      </c>
      <c r="E318" s="14">
        <v>0.15393978439538999</v>
      </c>
      <c r="F318" s="14"/>
      <c r="G318" s="14">
        <v>0.164516873527358</v>
      </c>
      <c r="H318" s="14">
        <v>0.13194089814892099</v>
      </c>
      <c r="I318" s="14">
        <v>0.17610226876374299</v>
      </c>
      <c r="J318" s="14">
        <v>0.19288183963069999</v>
      </c>
      <c r="K318" s="14">
        <v>0.191665817691173</v>
      </c>
      <c r="L318" s="14"/>
      <c r="M318" s="14">
        <v>0.18237588627359799</v>
      </c>
      <c r="N318" s="14">
        <v>0.165780487594306</v>
      </c>
      <c r="O318" s="14">
        <v>0.16536530857849399</v>
      </c>
      <c r="P318" s="14">
        <v>0.16963202591169901</v>
      </c>
      <c r="Q318" s="14"/>
      <c r="R318" s="14">
        <v>0.177498642972789</v>
      </c>
      <c r="S318" s="14">
        <v>0.148008269127272</v>
      </c>
      <c r="T318" s="14">
        <v>0.16457447649762599</v>
      </c>
      <c r="U318" s="14">
        <v>0.15820180741409401</v>
      </c>
      <c r="V318" s="14">
        <v>0.13601897254272899</v>
      </c>
      <c r="W318" s="14">
        <v>0.157417809770483</v>
      </c>
      <c r="X318" s="14">
        <v>0.18177510132751701</v>
      </c>
      <c r="Y318" s="14">
        <v>0.209255215744414</v>
      </c>
      <c r="Z318" s="14">
        <v>0.21754105082876199</v>
      </c>
      <c r="AA318" s="14"/>
      <c r="AB318" s="14">
        <v>0.16266519852005801</v>
      </c>
      <c r="AC318" s="14">
        <v>0.153909505456434</v>
      </c>
      <c r="AD318" s="14">
        <v>0.18467144038090699</v>
      </c>
      <c r="AE318" s="14">
        <v>0.13849385725407101</v>
      </c>
      <c r="AF318" s="14">
        <v>0.27693720295588498</v>
      </c>
      <c r="AG318" s="14"/>
      <c r="AH318" s="14">
        <v>0.13502269877941001</v>
      </c>
      <c r="AI318" s="14">
        <v>0.186580281374433</v>
      </c>
      <c r="AJ318" s="14"/>
      <c r="AK318" s="14">
        <v>0.15162231695550299</v>
      </c>
      <c r="AL318" s="14">
        <v>0.17825476649131</v>
      </c>
      <c r="AM318" s="14"/>
      <c r="AN318" s="14">
        <v>0.167532527646505</v>
      </c>
      <c r="AO318" s="14">
        <v>0.17171250912930799</v>
      </c>
      <c r="AP318" s="14"/>
      <c r="AQ318" s="14">
        <v>0.15637304701579999</v>
      </c>
      <c r="AR318" s="14">
        <v>0.17381276801237899</v>
      </c>
      <c r="AS318" s="14">
        <v>0.172555453734859</v>
      </c>
    </row>
    <row r="319" spans="2:45" x14ac:dyDescent="0.35">
      <c r="B319" t="s">
        <v>160</v>
      </c>
      <c r="C319" s="14">
        <v>0.23067540267863901</v>
      </c>
      <c r="D319" s="14">
        <v>0.21514791773065001</v>
      </c>
      <c r="E319" s="14">
        <v>0.24680901475689401</v>
      </c>
      <c r="F319" s="14"/>
      <c r="G319" s="14">
        <v>0.19673819704471701</v>
      </c>
      <c r="H319" s="14">
        <v>0.25918815895394998</v>
      </c>
      <c r="I319" s="14">
        <v>0.24372793283678601</v>
      </c>
      <c r="J319" s="14">
        <v>0.210921624410948</v>
      </c>
      <c r="K319" s="14">
        <v>0.23892509072492801</v>
      </c>
      <c r="L319" s="14"/>
      <c r="M319" s="14">
        <v>0.206974659411959</v>
      </c>
      <c r="N319" s="14">
        <v>0.23726529558391801</v>
      </c>
      <c r="O319" s="14">
        <v>0.21621678670813299</v>
      </c>
      <c r="P319" s="14">
        <v>0.26118561712974497</v>
      </c>
      <c r="Q319" s="14"/>
      <c r="R319" s="14">
        <v>0.20873218598340401</v>
      </c>
      <c r="S319" s="14">
        <v>0.20955842402194499</v>
      </c>
      <c r="T319" s="14">
        <v>0.24344266535179701</v>
      </c>
      <c r="U319" s="14">
        <v>0.21819980865536701</v>
      </c>
      <c r="V319" s="14">
        <v>0.26771257438541901</v>
      </c>
      <c r="W319" s="14">
        <v>0.25582825285387401</v>
      </c>
      <c r="X319" s="14">
        <v>0.23974036791995901</v>
      </c>
      <c r="Y319" s="14">
        <v>0.26648998958749698</v>
      </c>
      <c r="Z319" s="14">
        <v>0.21849553640344899</v>
      </c>
      <c r="AA319" s="14"/>
      <c r="AB319" s="14">
        <v>0.270868536318843</v>
      </c>
      <c r="AC319" s="14">
        <v>0.23034843917026199</v>
      </c>
      <c r="AD319" s="14">
        <v>0.20758331062343799</v>
      </c>
      <c r="AE319" s="14">
        <v>0.21075474949092399</v>
      </c>
      <c r="AF319" s="14">
        <v>0.12811844339837999</v>
      </c>
      <c r="AG319" s="14"/>
      <c r="AH319" s="14">
        <v>0.183992303359482</v>
      </c>
      <c r="AI319" s="14">
        <v>0.245602150359294</v>
      </c>
      <c r="AJ319" s="14"/>
      <c r="AK319" s="14">
        <v>0.185247208454768</v>
      </c>
      <c r="AL319" s="14">
        <v>0.25278250856989298</v>
      </c>
      <c r="AM319" s="14"/>
      <c r="AN319" s="14">
        <v>0.17140056697978601</v>
      </c>
      <c r="AO319" s="14">
        <v>0.27867680823386198</v>
      </c>
      <c r="AP319" s="14"/>
      <c r="AQ319" s="14">
        <v>0.123076317125975</v>
      </c>
      <c r="AR319" s="14">
        <v>0.27520480367224698</v>
      </c>
      <c r="AS319" s="14">
        <v>0.23380329026761801</v>
      </c>
    </row>
    <row r="320" spans="2:45" x14ac:dyDescent="0.35">
      <c r="B320" t="s">
        <v>161</v>
      </c>
      <c r="C320" s="14">
        <v>0.16434056117316401</v>
      </c>
      <c r="D320" s="14">
        <v>0.12088298994803</v>
      </c>
      <c r="E320" s="14">
        <v>0.207634343287489</v>
      </c>
      <c r="F320" s="14"/>
      <c r="G320" s="14">
        <v>0.127002335342012</v>
      </c>
      <c r="H320" s="14">
        <v>0.125676762677495</v>
      </c>
      <c r="I320" s="14">
        <v>0.163640465202185</v>
      </c>
      <c r="J320" s="14">
        <v>0.20790284938568501</v>
      </c>
      <c r="K320" s="14">
        <v>0.197773292239566</v>
      </c>
      <c r="L320" s="14"/>
      <c r="M320" s="14">
        <v>0.12783204987191699</v>
      </c>
      <c r="N320" s="14">
        <v>0.203678762451552</v>
      </c>
      <c r="O320" s="14">
        <v>0.15149792626648301</v>
      </c>
      <c r="P320" s="14">
        <v>0.175578921111822</v>
      </c>
      <c r="Q320" s="14"/>
      <c r="R320" s="14">
        <v>0.119126047425753</v>
      </c>
      <c r="S320" s="14">
        <v>0.21564007054964701</v>
      </c>
      <c r="T320" s="14">
        <v>0.19827939699514099</v>
      </c>
      <c r="U320" s="14">
        <v>0.147970768742757</v>
      </c>
      <c r="V320" s="14">
        <v>0.16373158466563201</v>
      </c>
      <c r="W320" s="14">
        <v>0.168083155759683</v>
      </c>
      <c r="X320" s="14">
        <v>0.12553070843168401</v>
      </c>
      <c r="Y320" s="14">
        <v>0.131767345260424</v>
      </c>
      <c r="Z320" s="14">
        <v>0.18455836519569799</v>
      </c>
      <c r="AA320" s="14"/>
      <c r="AB320" s="14">
        <v>0.19566680628114</v>
      </c>
      <c r="AC320" s="14">
        <v>0.202734196736258</v>
      </c>
      <c r="AD320" s="14">
        <v>0.12698090655601499</v>
      </c>
      <c r="AE320" s="14">
        <v>0.123980449354819</v>
      </c>
      <c r="AF320" s="14">
        <v>5.83953227928923E-2</v>
      </c>
      <c r="AG320" s="14"/>
      <c r="AH320" s="14">
        <v>0.111324515405976</v>
      </c>
      <c r="AI320" s="14">
        <v>0.187417773900031</v>
      </c>
      <c r="AJ320" s="14"/>
      <c r="AK320" s="14">
        <v>8.2752767952524606E-2</v>
      </c>
      <c r="AL320" s="14">
        <v>0.196546310643822</v>
      </c>
      <c r="AM320" s="14"/>
      <c r="AN320" s="14">
        <v>8.0673922442894494E-2</v>
      </c>
      <c r="AO320" s="14">
        <v>0.23196996538241099</v>
      </c>
      <c r="AP320" s="14"/>
      <c r="AQ320" s="14">
        <v>4.6276571676769102E-2</v>
      </c>
      <c r="AR320" s="14">
        <v>0.192311195243028</v>
      </c>
      <c r="AS320" s="14">
        <v>0.23494106001230999</v>
      </c>
    </row>
    <row r="321" spans="2:45" x14ac:dyDescent="0.35">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row>
    <row r="322" spans="2:45" x14ac:dyDescent="0.35">
      <c r="B322" s="6" t="s">
        <v>164</v>
      </c>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row>
    <row r="323" spans="2:45" x14ac:dyDescent="0.35">
      <c r="B323" s="24" t="s">
        <v>76</v>
      </c>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row>
    <row r="324" spans="2:45" x14ac:dyDescent="0.35">
      <c r="B324" t="s">
        <v>157</v>
      </c>
      <c r="C324" s="14">
        <v>0.153778554486591</v>
      </c>
      <c r="D324" s="14">
        <v>0.15593288111461301</v>
      </c>
      <c r="E324" s="14">
        <v>0.15190595104110399</v>
      </c>
      <c r="F324" s="14"/>
      <c r="G324" s="14">
        <v>0.102031395331523</v>
      </c>
      <c r="H324" s="14">
        <v>0.159651041723777</v>
      </c>
      <c r="I324" s="14">
        <v>0.17937416719108101</v>
      </c>
      <c r="J324" s="14">
        <v>0.158872197706525</v>
      </c>
      <c r="K324" s="14">
        <v>0.162360289328497</v>
      </c>
      <c r="L324" s="14"/>
      <c r="M324" s="14">
        <v>0.17080179200186699</v>
      </c>
      <c r="N324" s="14">
        <v>0.12730571783852501</v>
      </c>
      <c r="O324" s="14">
        <v>0.14017943444615899</v>
      </c>
      <c r="P324" s="14">
        <v>0.173748902727062</v>
      </c>
      <c r="Q324" s="14"/>
      <c r="R324" s="14">
        <v>0.20236717876211899</v>
      </c>
      <c r="S324" s="14">
        <v>0.12903906122110101</v>
      </c>
      <c r="T324" s="14">
        <v>0.11558953866923399</v>
      </c>
      <c r="U324" s="14">
        <v>0.166290616455156</v>
      </c>
      <c r="V324" s="14">
        <v>0.14192507399002499</v>
      </c>
      <c r="W324" s="14">
        <v>0.16077191065972499</v>
      </c>
      <c r="X324" s="14">
        <v>0.143648537913209</v>
      </c>
      <c r="Y324" s="14">
        <v>0.13505532721362101</v>
      </c>
      <c r="Z324" s="14">
        <v>0.16105446399277901</v>
      </c>
      <c r="AA324" s="14"/>
      <c r="AB324" s="14">
        <v>0.15767204679126601</v>
      </c>
      <c r="AC324" s="14">
        <v>0.13328993116249699</v>
      </c>
      <c r="AD324" s="14">
        <v>0.174974317533971</v>
      </c>
      <c r="AE324" s="14">
        <v>0.159629004282209</v>
      </c>
      <c r="AF324" s="14">
        <v>0.15581786104866699</v>
      </c>
      <c r="AG324" s="14"/>
      <c r="AH324" s="14">
        <v>0.20206184598524601</v>
      </c>
      <c r="AI324" s="14">
        <v>0.13860693134934601</v>
      </c>
      <c r="AJ324" s="14"/>
      <c r="AK324" s="14">
        <v>0.191893063829431</v>
      </c>
      <c r="AL324" s="14">
        <v>0.13948963676529599</v>
      </c>
      <c r="AM324" s="14"/>
      <c r="AN324" s="14">
        <v>0.18963729735155799</v>
      </c>
      <c r="AO324" s="14">
        <v>0.12625237710630399</v>
      </c>
      <c r="AP324" s="14"/>
      <c r="AQ324" s="14">
        <v>0.21361946011066901</v>
      </c>
      <c r="AR324" s="14">
        <v>0.135719228881823</v>
      </c>
      <c r="AS324" s="14">
        <v>0.13524694307388799</v>
      </c>
    </row>
    <row r="325" spans="2:45" x14ac:dyDescent="0.35">
      <c r="B325" t="s">
        <v>158</v>
      </c>
      <c r="C325" s="14">
        <v>0.42540384470840797</v>
      </c>
      <c r="D325" s="14">
        <v>0.44064230786902298</v>
      </c>
      <c r="E325" s="14">
        <v>0.40979743101384303</v>
      </c>
      <c r="F325" s="14"/>
      <c r="G325" s="14">
        <v>0.45167780833582799</v>
      </c>
      <c r="H325" s="14">
        <v>0.39428269786209202</v>
      </c>
      <c r="I325" s="14">
        <v>0.418676675383089</v>
      </c>
      <c r="J325" s="14">
        <v>0.43283218564526399</v>
      </c>
      <c r="K325" s="14">
        <v>0.43565781942300302</v>
      </c>
      <c r="L325" s="14"/>
      <c r="M325" s="14">
        <v>0.442684831532142</v>
      </c>
      <c r="N325" s="14">
        <v>0.42490488697144901</v>
      </c>
      <c r="O325" s="14">
        <v>0.46331316375072101</v>
      </c>
      <c r="P325" s="14">
        <v>0.37485797148953898</v>
      </c>
      <c r="Q325" s="14"/>
      <c r="R325" s="14">
        <v>0.38050101834766498</v>
      </c>
      <c r="S325" s="14">
        <v>0.45108182815271403</v>
      </c>
      <c r="T325" s="14">
        <v>0.43652192812242002</v>
      </c>
      <c r="U325" s="14">
        <v>0.41941135497681298</v>
      </c>
      <c r="V325" s="14">
        <v>0.42062183331188602</v>
      </c>
      <c r="W325" s="14">
        <v>0.452840571927208</v>
      </c>
      <c r="X325" s="14">
        <v>0.42135574952638599</v>
      </c>
      <c r="Y325" s="14">
        <v>0.42116952114596301</v>
      </c>
      <c r="Z325" s="14">
        <v>0.432418074519759</v>
      </c>
      <c r="AA325" s="14"/>
      <c r="AB325" s="14">
        <v>0.46205430974756501</v>
      </c>
      <c r="AC325" s="14">
        <v>0.41335006962183801</v>
      </c>
      <c r="AD325" s="14">
        <v>0.41186225603399201</v>
      </c>
      <c r="AE325" s="14">
        <v>0.43348400487698102</v>
      </c>
      <c r="AF325" s="14">
        <v>0.41569374520896701</v>
      </c>
      <c r="AG325" s="14"/>
      <c r="AH325" s="14">
        <v>0.428033640111257</v>
      </c>
      <c r="AI325" s="14">
        <v>0.42333010573666302</v>
      </c>
      <c r="AJ325" s="14"/>
      <c r="AK325" s="14">
        <v>0.46234706742243598</v>
      </c>
      <c r="AL325" s="14">
        <v>0.40766393311938298</v>
      </c>
      <c r="AM325" s="14"/>
      <c r="AN325" s="14">
        <v>0.44534488984135001</v>
      </c>
      <c r="AO325" s="14">
        <v>0.411836361752902</v>
      </c>
      <c r="AP325" s="14"/>
      <c r="AQ325" s="14">
        <v>0.45871628040748802</v>
      </c>
      <c r="AR325" s="14">
        <v>0.42072369159706302</v>
      </c>
      <c r="AS325" s="14">
        <v>0.40827921963986902</v>
      </c>
    </row>
    <row r="326" spans="2:45" x14ac:dyDescent="0.35">
      <c r="B326" t="s">
        <v>159</v>
      </c>
      <c r="C326" s="14">
        <v>0.29943883935406701</v>
      </c>
      <c r="D326" s="14">
        <v>0.27957446806795599</v>
      </c>
      <c r="E326" s="14">
        <v>0.31917461594443902</v>
      </c>
      <c r="F326" s="14"/>
      <c r="G326" s="14">
        <v>0.28160107402984302</v>
      </c>
      <c r="H326" s="14">
        <v>0.28573721942712699</v>
      </c>
      <c r="I326" s="14">
        <v>0.29606338933064402</v>
      </c>
      <c r="J326" s="14">
        <v>0.30606072549899299</v>
      </c>
      <c r="K326" s="14">
        <v>0.330700178963443</v>
      </c>
      <c r="L326" s="14"/>
      <c r="M326" s="14">
        <v>0.28187844422004998</v>
      </c>
      <c r="N326" s="14">
        <v>0.32785117509766198</v>
      </c>
      <c r="O326" s="14">
        <v>0.26118597580000702</v>
      </c>
      <c r="P326" s="14">
        <v>0.32272545780727901</v>
      </c>
      <c r="Q326" s="14"/>
      <c r="R326" s="14">
        <v>0.30405731433219302</v>
      </c>
      <c r="S326" s="14">
        <v>0.31896502985166503</v>
      </c>
      <c r="T326" s="14">
        <v>0.30796660013427501</v>
      </c>
      <c r="U326" s="14">
        <v>0.29301184354842502</v>
      </c>
      <c r="V326" s="14">
        <v>0.30340226619987898</v>
      </c>
      <c r="W326" s="14">
        <v>0.246450411873327</v>
      </c>
      <c r="X326" s="14">
        <v>0.30055785495489801</v>
      </c>
      <c r="Y326" s="14">
        <v>0.31365081985068499</v>
      </c>
      <c r="Z326" s="14">
        <v>0.30048771993441897</v>
      </c>
      <c r="AA326" s="14"/>
      <c r="AB326" s="14">
        <v>0.27942252630526598</v>
      </c>
      <c r="AC326" s="14">
        <v>0.31972127086378899</v>
      </c>
      <c r="AD326" s="14">
        <v>0.30560035645459499</v>
      </c>
      <c r="AE326" s="14">
        <v>0.25806438990282199</v>
      </c>
      <c r="AF326" s="14">
        <v>0.30165218350842699</v>
      </c>
      <c r="AG326" s="14"/>
      <c r="AH326" s="14">
        <v>0.248028373681251</v>
      </c>
      <c r="AI326" s="14">
        <v>0.32167788825909299</v>
      </c>
      <c r="AJ326" s="14"/>
      <c r="AK326" s="14">
        <v>0.23899924746780199</v>
      </c>
      <c r="AL326" s="14">
        <v>0.32941716267382398</v>
      </c>
      <c r="AM326" s="14"/>
      <c r="AN326" s="14">
        <v>0.25974390964465299</v>
      </c>
      <c r="AO326" s="14">
        <v>0.32864056391952101</v>
      </c>
      <c r="AP326" s="14"/>
      <c r="AQ326" s="14">
        <v>0.24724099826050899</v>
      </c>
      <c r="AR326" s="14">
        <v>0.32066649500229399</v>
      </c>
      <c r="AS326" s="14">
        <v>0.295115434341642</v>
      </c>
    </row>
    <row r="327" spans="2:45" x14ac:dyDescent="0.35">
      <c r="B327" t="s">
        <v>160</v>
      </c>
      <c r="C327" s="14">
        <v>0.10575245547059001</v>
      </c>
      <c r="D327" s="14">
        <v>0.108074074547257</v>
      </c>
      <c r="E327" s="14">
        <v>0.103616356382964</v>
      </c>
      <c r="F327" s="14"/>
      <c r="G327" s="14">
        <v>0.150634678938771</v>
      </c>
      <c r="H327" s="14">
        <v>0.14389316233849</v>
      </c>
      <c r="I327" s="14">
        <v>9.2974494137098102E-2</v>
      </c>
      <c r="J327" s="14">
        <v>7.9657787461299007E-2</v>
      </c>
      <c r="K327" s="14">
        <v>6.0238045907576698E-2</v>
      </c>
      <c r="L327" s="14"/>
      <c r="M327" s="14">
        <v>9.2797005291301998E-2</v>
      </c>
      <c r="N327" s="14">
        <v>9.6402242094028104E-2</v>
      </c>
      <c r="O327" s="14">
        <v>0.118435113982738</v>
      </c>
      <c r="P327" s="14">
        <v>0.11797510144526099</v>
      </c>
      <c r="Q327" s="14"/>
      <c r="R327" s="14">
        <v>9.2373352302757103E-2</v>
      </c>
      <c r="S327" s="14">
        <v>8.4990965601501503E-2</v>
      </c>
      <c r="T327" s="14">
        <v>0.12733195708362699</v>
      </c>
      <c r="U327" s="14">
        <v>0.113903771058414</v>
      </c>
      <c r="V327" s="14">
        <v>0.11335430037036801</v>
      </c>
      <c r="W327" s="14">
        <v>0.11541745327643101</v>
      </c>
      <c r="X327" s="14">
        <v>0.118251243836887</v>
      </c>
      <c r="Y327" s="14">
        <v>0.13012433178973101</v>
      </c>
      <c r="Z327" s="14">
        <v>9.2474577643264194E-2</v>
      </c>
      <c r="AA327" s="14"/>
      <c r="AB327" s="14">
        <v>9.4562735962088598E-2</v>
      </c>
      <c r="AC327" s="14">
        <v>0.11183697826857</v>
      </c>
      <c r="AD327" s="14">
        <v>9.4945027994488701E-2</v>
      </c>
      <c r="AE327" s="14">
        <v>0.123267278970201</v>
      </c>
      <c r="AF327" s="14">
        <v>0.12683621023393801</v>
      </c>
      <c r="AG327" s="14"/>
      <c r="AH327" s="14">
        <v>0.106954966287284</v>
      </c>
      <c r="AI327" s="14">
        <v>9.9749166619800794E-2</v>
      </c>
      <c r="AJ327" s="14"/>
      <c r="AK327" s="14">
        <v>9.9048605516718805E-2</v>
      </c>
      <c r="AL327" s="14">
        <v>0.105558084447182</v>
      </c>
      <c r="AM327" s="14"/>
      <c r="AN327" s="14">
        <v>8.7542840643115502E-2</v>
      </c>
      <c r="AO327" s="14">
        <v>0.11890013180153</v>
      </c>
      <c r="AP327" s="14"/>
      <c r="AQ327" s="14">
        <v>6.7523030906338197E-2</v>
      </c>
      <c r="AR327" s="14">
        <v>0.10855518831245101</v>
      </c>
      <c r="AS327" s="14">
        <v>0.13663329228452001</v>
      </c>
    </row>
    <row r="328" spans="2:45" x14ac:dyDescent="0.35">
      <c r="B328" t="s">
        <v>161</v>
      </c>
      <c r="C328" s="14">
        <v>1.56263059803439E-2</v>
      </c>
      <c r="D328" s="14">
        <v>1.5776268401150699E-2</v>
      </c>
      <c r="E328" s="14">
        <v>1.55056456176493E-2</v>
      </c>
      <c r="F328" s="14"/>
      <c r="G328" s="14">
        <v>1.4055043364035E-2</v>
      </c>
      <c r="H328" s="14">
        <v>1.6435878648514101E-2</v>
      </c>
      <c r="I328" s="14">
        <v>1.2911273958088601E-2</v>
      </c>
      <c r="J328" s="14">
        <v>2.2577103687919899E-2</v>
      </c>
      <c r="K328" s="14">
        <v>1.10436663774807E-2</v>
      </c>
      <c r="L328" s="14"/>
      <c r="M328" s="14">
        <v>1.1837926954639101E-2</v>
      </c>
      <c r="N328" s="14">
        <v>2.3535977998335199E-2</v>
      </c>
      <c r="O328" s="14">
        <v>1.6886312020375702E-2</v>
      </c>
      <c r="P328" s="14">
        <v>1.06925665308593E-2</v>
      </c>
      <c r="Q328" s="14"/>
      <c r="R328" s="14">
        <v>2.0701136255265901E-2</v>
      </c>
      <c r="S328" s="14">
        <v>1.5923115173018899E-2</v>
      </c>
      <c r="T328" s="14">
        <v>1.25899759904445E-2</v>
      </c>
      <c r="U328" s="14">
        <v>7.38241396119255E-3</v>
      </c>
      <c r="V328" s="14">
        <v>2.06965261278413E-2</v>
      </c>
      <c r="W328" s="14">
        <v>2.45196522633091E-2</v>
      </c>
      <c r="X328" s="14">
        <v>1.6186613768619601E-2</v>
      </c>
      <c r="Y328" s="14">
        <v>0</v>
      </c>
      <c r="Z328" s="14">
        <v>1.3565163909779099E-2</v>
      </c>
      <c r="AA328" s="14"/>
      <c r="AB328" s="14">
        <v>6.2883811938151801E-3</v>
      </c>
      <c r="AC328" s="14">
        <v>2.1801750083305899E-2</v>
      </c>
      <c r="AD328" s="14">
        <v>1.26180419829532E-2</v>
      </c>
      <c r="AE328" s="14">
        <v>2.55553219677878E-2</v>
      </c>
      <c r="AF328" s="14">
        <v>0</v>
      </c>
      <c r="AG328" s="14"/>
      <c r="AH328" s="14">
        <v>1.4921173934961601E-2</v>
      </c>
      <c r="AI328" s="14">
        <v>1.6635908035097201E-2</v>
      </c>
      <c r="AJ328" s="14"/>
      <c r="AK328" s="14">
        <v>7.7120157636130799E-3</v>
      </c>
      <c r="AL328" s="14">
        <v>1.7871182994314901E-2</v>
      </c>
      <c r="AM328" s="14"/>
      <c r="AN328" s="14">
        <v>1.7731062519322702E-2</v>
      </c>
      <c r="AO328" s="14">
        <v>1.4370565419742701E-2</v>
      </c>
      <c r="AP328" s="14"/>
      <c r="AQ328" s="14">
        <v>1.2900230314996E-2</v>
      </c>
      <c r="AR328" s="14">
        <v>1.4335396206369699E-2</v>
      </c>
      <c r="AS328" s="14">
        <v>2.47251106600807E-2</v>
      </c>
    </row>
    <row r="329" spans="2:45" x14ac:dyDescent="0.35">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row>
    <row r="330" spans="2:45" x14ac:dyDescent="0.35">
      <c r="B330" s="6" t="s">
        <v>165</v>
      </c>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row>
    <row r="331" spans="2:45" x14ac:dyDescent="0.35">
      <c r="B331" s="24" t="s">
        <v>76</v>
      </c>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row>
    <row r="332" spans="2:45" x14ac:dyDescent="0.35">
      <c r="B332" t="s">
        <v>157</v>
      </c>
      <c r="C332" s="14">
        <v>3.8775695881379899E-2</v>
      </c>
      <c r="D332" s="14">
        <v>4.61231297635087E-2</v>
      </c>
      <c r="E332" s="14">
        <v>3.1432730618761298E-2</v>
      </c>
      <c r="F332" s="14"/>
      <c r="G332" s="14">
        <v>6.2095427360507202E-2</v>
      </c>
      <c r="H332" s="14">
        <v>4.3182300648091899E-2</v>
      </c>
      <c r="I332" s="14">
        <v>2.6598758198601E-2</v>
      </c>
      <c r="J332" s="14">
        <v>2.8032169860744301E-2</v>
      </c>
      <c r="K332" s="14">
        <v>3.74004236295985E-2</v>
      </c>
      <c r="L332" s="14"/>
      <c r="M332" s="14">
        <v>4.6040820141497601E-2</v>
      </c>
      <c r="N332" s="14">
        <v>3.04416639858806E-2</v>
      </c>
      <c r="O332" s="14">
        <v>4.81331173795485E-2</v>
      </c>
      <c r="P332" s="14">
        <v>3.0167160410581699E-2</v>
      </c>
      <c r="Q332" s="14"/>
      <c r="R332" s="14">
        <v>5.1669211956897401E-2</v>
      </c>
      <c r="S332" s="14">
        <v>3.5790670850183601E-2</v>
      </c>
      <c r="T332" s="14">
        <v>3.48215766440651E-2</v>
      </c>
      <c r="U332" s="14">
        <v>2.6112200842497199E-2</v>
      </c>
      <c r="V332" s="14">
        <v>4.1993581172225E-2</v>
      </c>
      <c r="W332" s="14">
        <v>2.55845961628017E-2</v>
      </c>
      <c r="X332" s="14">
        <v>1.49413391874077E-2</v>
      </c>
      <c r="Y332" s="14">
        <v>4.7981602512574002E-2</v>
      </c>
      <c r="Z332" s="14">
        <v>6.3113557438237003E-2</v>
      </c>
      <c r="AA332" s="14"/>
      <c r="AB332" s="14">
        <v>3.4347868338776497E-2</v>
      </c>
      <c r="AC332" s="14">
        <v>3.3774073674687599E-2</v>
      </c>
      <c r="AD332" s="14">
        <v>4.9355725071696999E-2</v>
      </c>
      <c r="AE332" s="14">
        <v>3.6315354464908002E-2</v>
      </c>
      <c r="AF332" s="14">
        <v>2.0538222923441599E-2</v>
      </c>
      <c r="AG332" s="14"/>
      <c r="AH332" s="14">
        <v>5.6292503721046001E-2</v>
      </c>
      <c r="AI332" s="14">
        <v>3.04658005757221E-2</v>
      </c>
      <c r="AJ332" s="14"/>
      <c r="AK332" s="14">
        <v>5.5278657823583301E-2</v>
      </c>
      <c r="AL332" s="14">
        <v>2.94620637413699E-2</v>
      </c>
      <c r="AM332" s="14"/>
      <c r="AN332" s="14">
        <v>5.1683739183264701E-2</v>
      </c>
      <c r="AO332" s="14">
        <v>2.95257908340321E-2</v>
      </c>
      <c r="AP332" s="14"/>
      <c r="AQ332" s="14">
        <v>6.0470300594472198E-2</v>
      </c>
      <c r="AR332" s="14">
        <v>3.5167491762265399E-2</v>
      </c>
      <c r="AS332" s="14">
        <v>2.26385852957003E-2</v>
      </c>
    </row>
    <row r="333" spans="2:45" x14ac:dyDescent="0.35">
      <c r="B333" t="s">
        <v>158</v>
      </c>
      <c r="C333" s="14">
        <v>0.119610548201836</v>
      </c>
      <c r="D333" s="14">
        <v>0.125475907444348</v>
      </c>
      <c r="E333" s="14">
        <v>0.112866812909097</v>
      </c>
      <c r="F333" s="14"/>
      <c r="G333" s="14">
        <v>0.13837672709896001</v>
      </c>
      <c r="H333" s="14">
        <v>0.132091841404824</v>
      </c>
      <c r="I333" s="14">
        <v>0.15118975217415001</v>
      </c>
      <c r="J333" s="14">
        <v>9.1842672554666299E-2</v>
      </c>
      <c r="K333" s="14">
        <v>8.0301083556879399E-2</v>
      </c>
      <c r="L333" s="14"/>
      <c r="M333" s="14">
        <v>0.120014822058594</v>
      </c>
      <c r="N333" s="14">
        <v>9.1860840479360203E-2</v>
      </c>
      <c r="O333" s="14">
        <v>0.13007520336668901</v>
      </c>
      <c r="P333" s="14">
        <v>0.141181589051422</v>
      </c>
      <c r="Q333" s="14"/>
      <c r="R333" s="14">
        <v>0.11551880751636399</v>
      </c>
      <c r="S333" s="14">
        <v>0.102483441108444</v>
      </c>
      <c r="T333" s="14">
        <v>0.133226372815716</v>
      </c>
      <c r="U333" s="14">
        <v>0.10929857914084599</v>
      </c>
      <c r="V333" s="14">
        <v>0.11777255049662901</v>
      </c>
      <c r="W333" s="14">
        <v>0.14175244638585399</v>
      </c>
      <c r="X333" s="14">
        <v>0.11116344983721101</v>
      </c>
      <c r="Y333" s="14">
        <v>0.115381911258352</v>
      </c>
      <c r="Z333" s="14">
        <v>0.13627654628021399</v>
      </c>
      <c r="AA333" s="14"/>
      <c r="AB333" s="14">
        <v>0.110932825792948</v>
      </c>
      <c r="AC333" s="14">
        <v>0.10616354657899001</v>
      </c>
      <c r="AD333" s="14">
        <v>0.119427610029944</v>
      </c>
      <c r="AE333" s="14">
        <v>0.13668963307829701</v>
      </c>
      <c r="AF333" s="14">
        <v>0.16212751207550399</v>
      </c>
      <c r="AG333" s="14"/>
      <c r="AH333" s="14">
        <v>0.15278839608285999</v>
      </c>
      <c r="AI333" s="14">
        <v>0.10438538869087</v>
      </c>
      <c r="AJ333" s="14"/>
      <c r="AK333" s="14">
        <v>0.14386066941436401</v>
      </c>
      <c r="AL333" s="14">
        <v>9.7716190933562902E-2</v>
      </c>
      <c r="AM333" s="14"/>
      <c r="AN333" s="14">
        <v>0.14750006490606399</v>
      </c>
      <c r="AO333" s="14">
        <v>0.100597466629179</v>
      </c>
      <c r="AP333" s="14"/>
      <c r="AQ333" s="14">
        <v>0.127212756525064</v>
      </c>
      <c r="AR333" s="14">
        <v>0.114430199288329</v>
      </c>
      <c r="AS333" s="14">
        <v>0.120042385947274</v>
      </c>
    </row>
    <row r="334" spans="2:45" x14ac:dyDescent="0.35">
      <c r="B334" t="s">
        <v>159</v>
      </c>
      <c r="C334" s="14">
        <v>0.20123938319697199</v>
      </c>
      <c r="D334" s="14">
        <v>0.19519993073636299</v>
      </c>
      <c r="E334" s="14">
        <v>0.20773417569164701</v>
      </c>
      <c r="F334" s="14"/>
      <c r="G334" s="14">
        <v>0.185782674481798</v>
      </c>
      <c r="H334" s="14">
        <v>0.22031417998234201</v>
      </c>
      <c r="I334" s="14">
        <v>0.18303017516744099</v>
      </c>
      <c r="J334" s="14">
        <v>0.23108433795522201</v>
      </c>
      <c r="K334" s="14">
        <v>0.17940696861125899</v>
      </c>
      <c r="L334" s="14"/>
      <c r="M334" s="14">
        <v>0.17476714735664201</v>
      </c>
      <c r="N334" s="14">
        <v>0.19958049007772199</v>
      </c>
      <c r="O334" s="14">
        <v>0.19490151027555799</v>
      </c>
      <c r="P334" s="14">
        <v>0.241079631875912</v>
      </c>
      <c r="Q334" s="14"/>
      <c r="R334" s="14">
        <v>0.236574831375819</v>
      </c>
      <c r="S334" s="14">
        <v>0.23036696538016799</v>
      </c>
      <c r="T334" s="14">
        <v>0.18559123793923399</v>
      </c>
      <c r="U334" s="14">
        <v>0.170905368537352</v>
      </c>
      <c r="V334" s="14">
        <v>0.158114648555709</v>
      </c>
      <c r="W334" s="14">
        <v>0.22804804759258501</v>
      </c>
      <c r="X334" s="14">
        <v>0.21410684473848099</v>
      </c>
      <c r="Y334" s="14">
        <v>0.18779738624898801</v>
      </c>
      <c r="Z334" s="14">
        <v>0.164171480094397</v>
      </c>
      <c r="AA334" s="14"/>
      <c r="AB334" s="14">
        <v>0.22374735603439</v>
      </c>
      <c r="AC334" s="14">
        <v>0.18686739850089201</v>
      </c>
      <c r="AD334" s="14">
        <v>0.20489360395431</v>
      </c>
      <c r="AE334" s="14">
        <v>0.17815468176821</v>
      </c>
      <c r="AF334" s="14">
        <v>0.20778944314276701</v>
      </c>
      <c r="AG334" s="14"/>
      <c r="AH334" s="14">
        <v>0.18139586952034001</v>
      </c>
      <c r="AI334" s="14">
        <v>0.204265591826816</v>
      </c>
      <c r="AJ334" s="14"/>
      <c r="AK334" s="14">
        <v>0.16694582370834199</v>
      </c>
      <c r="AL334" s="14">
        <v>0.217906643051025</v>
      </c>
      <c r="AM334" s="14"/>
      <c r="AN334" s="14">
        <v>0.15907715265868599</v>
      </c>
      <c r="AO334" s="14">
        <v>0.22802540801792601</v>
      </c>
      <c r="AP334" s="14"/>
      <c r="AQ334" s="14">
        <v>0.16658871894409899</v>
      </c>
      <c r="AR334" s="14">
        <v>0.20973154900732599</v>
      </c>
      <c r="AS334" s="14">
        <v>0.22002622768711599</v>
      </c>
    </row>
    <row r="335" spans="2:45" x14ac:dyDescent="0.35">
      <c r="B335" t="s">
        <v>160</v>
      </c>
      <c r="C335" s="14">
        <v>0.42273685643685799</v>
      </c>
      <c r="D335" s="14">
        <v>0.40798701179882801</v>
      </c>
      <c r="E335" s="14">
        <v>0.43755085044931202</v>
      </c>
      <c r="F335" s="14"/>
      <c r="G335" s="14">
        <v>0.43536736252869002</v>
      </c>
      <c r="H335" s="14">
        <v>0.41477668989574201</v>
      </c>
      <c r="I335" s="14">
        <v>0.40974898201623999</v>
      </c>
      <c r="J335" s="14">
        <v>0.430440170903027</v>
      </c>
      <c r="K335" s="14">
        <v>0.42593759232136402</v>
      </c>
      <c r="L335" s="14"/>
      <c r="M335" s="14">
        <v>0.46165306478157903</v>
      </c>
      <c r="N335" s="14">
        <v>0.46045572412042901</v>
      </c>
      <c r="O335" s="14">
        <v>0.39360861977330402</v>
      </c>
      <c r="P335" s="14">
        <v>0.359517779969519</v>
      </c>
      <c r="Q335" s="14"/>
      <c r="R335" s="14">
        <v>0.37159321016449798</v>
      </c>
      <c r="S335" s="14">
        <v>0.40618463590201598</v>
      </c>
      <c r="T335" s="14">
        <v>0.45010015398981701</v>
      </c>
      <c r="U335" s="14">
        <v>0.48564956672794501</v>
      </c>
      <c r="V335" s="14">
        <v>0.44520142064692803</v>
      </c>
      <c r="W335" s="14">
        <v>0.38709115749392597</v>
      </c>
      <c r="X335" s="14">
        <v>0.478983673019518</v>
      </c>
      <c r="Y335" s="14">
        <v>0.41299994403778501</v>
      </c>
      <c r="Z335" s="14">
        <v>0.40408036177420797</v>
      </c>
      <c r="AA335" s="14"/>
      <c r="AB335" s="14">
        <v>0.39616170433919701</v>
      </c>
      <c r="AC335" s="14">
        <v>0.43475592305732202</v>
      </c>
      <c r="AD335" s="14">
        <v>0.42129082196060702</v>
      </c>
      <c r="AE335" s="14">
        <v>0.41771752296779502</v>
      </c>
      <c r="AF335" s="14">
        <v>0.47114786964944599</v>
      </c>
      <c r="AG335" s="14"/>
      <c r="AH335" s="14">
        <v>0.403329317105864</v>
      </c>
      <c r="AI335" s="14">
        <v>0.42951491321249402</v>
      </c>
      <c r="AJ335" s="14"/>
      <c r="AK335" s="14">
        <v>0.43729351075503797</v>
      </c>
      <c r="AL335" s="14">
        <v>0.42216073880854699</v>
      </c>
      <c r="AM335" s="14"/>
      <c r="AN335" s="14">
        <v>0.42299270601308703</v>
      </c>
      <c r="AO335" s="14">
        <v>0.42769227483325201</v>
      </c>
      <c r="AP335" s="14"/>
      <c r="AQ335" s="14">
        <v>0.438343768841161</v>
      </c>
      <c r="AR335" s="14">
        <v>0.42486404050835702</v>
      </c>
      <c r="AS335" s="14">
        <v>0.41443816709396197</v>
      </c>
    </row>
    <row r="336" spans="2:45" x14ac:dyDescent="0.35">
      <c r="B336" t="s">
        <v>161</v>
      </c>
      <c r="C336" s="14">
        <v>0.217637516282955</v>
      </c>
      <c r="D336" s="14">
        <v>0.225214020256952</v>
      </c>
      <c r="E336" s="14">
        <v>0.21041543033118301</v>
      </c>
      <c r="F336" s="14"/>
      <c r="G336" s="14">
        <v>0.17837780853004401</v>
      </c>
      <c r="H336" s="14">
        <v>0.189634988069</v>
      </c>
      <c r="I336" s="14">
        <v>0.229432332443568</v>
      </c>
      <c r="J336" s="14">
        <v>0.21860064872634</v>
      </c>
      <c r="K336" s="14">
        <v>0.27695393188089801</v>
      </c>
      <c r="L336" s="14"/>
      <c r="M336" s="14">
        <v>0.197524145661687</v>
      </c>
      <c r="N336" s="14">
        <v>0.217661281336608</v>
      </c>
      <c r="O336" s="14">
        <v>0.23328154920490099</v>
      </c>
      <c r="P336" s="14">
        <v>0.22805383869256499</v>
      </c>
      <c r="Q336" s="14"/>
      <c r="R336" s="14">
        <v>0.22464393898642199</v>
      </c>
      <c r="S336" s="14">
        <v>0.22517428675918899</v>
      </c>
      <c r="T336" s="14">
        <v>0.19626065861116801</v>
      </c>
      <c r="U336" s="14">
        <v>0.20803428475135999</v>
      </c>
      <c r="V336" s="14">
        <v>0.23691779912850799</v>
      </c>
      <c r="W336" s="14">
        <v>0.21752375236483401</v>
      </c>
      <c r="X336" s="14">
        <v>0.18080469321738299</v>
      </c>
      <c r="Y336" s="14">
        <v>0.23583915594230101</v>
      </c>
      <c r="Z336" s="14">
        <v>0.23235805441294399</v>
      </c>
      <c r="AA336" s="14"/>
      <c r="AB336" s="14">
        <v>0.23481024549468801</v>
      </c>
      <c r="AC336" s="14">
        <v>0.23843905818810901</v>
      </c>
      <c r="AD336" s="14">
        <v>0.205032238983442</v>
      </c>
      <c r="AE336" s="14">
        <v>0.231122807720789</v>
      </c>
      <c r="AF336" s="14">
        <v>0.13839695220884099</v>
      </c>
      <c r="AG336" s="14"/>
      <c r="AH336" s="14">
        <v>0.20619391356989</v>
      </c>
      <c r="AI336" s="14">
        <v>0.231368305694098</v>
      </c>
      <c r="AJ336" s="14"/>
      <c r="AK336" s="14">
        <v>0.19662133829867201</v>
      </c>
      <c r="AL336" s="14">
        <v>0.232754363465495</v>
      </c>
      <c r="AM336" s="14"/>
      <c r="AN336" s="14">
        <v>0.218746337238899</v>
      </c>
      <c r="AO336" s="14">
        <v>0.21415905968561</v>
      </c>
      <c r="AP336" s="14"/>
      <c r="AQ336" s="14">
        <v>0.20738445509520501</v>
      </c>
      <c r="AR336" s="14">
        <v>0.21580671943372301</v>
      </c>
      <c r="AS336" s="14">
        <v>0.22285463397594699</v>
      </c>
    </row>
    <row r="337" spans="2:45" x14ac:dyDescent="0.35">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row>
    <row r="338" spans="2:45" x14ac:dyDescent="0.35">
      <c r="B338" s="6" t="s">
        <v>179</v>
      </c>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row>
    <row r="339" spans="2:45" x14ac:dyDescent="0.35">
      <c r="B339" s="24" t="s">
        <v>76</v>
      </c>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row>
    <row r="340" spans="2:45" x14ac:dyDescent="0.35">
      <c r="B340" t="s">
        <v>173</v>
      </c>
      <c r="C340" s="14">
        <v>0.28921024274831098</v>
      </c>
      <c r="D340" s="14">
        <v>0.31141774870286099</v>
      </c>
      <c r="E340" s="14">
        <v>0.26735494450372499</v>
      </c>
      <c r="F340" s="14"/>
      <c r="G340" s="14">
        <v>0.269764837023175</v>
      </c>
      <c r="H340" s="14">
        <v>0.33333667329939998</v>
      </c>
      <c r="I340" s="14">
        <v>0.26291838280729801</v>
      </c>
      <c r="J340" s="14">
        <v>0.27635597089064701</v>
      </c>
      <c r="K340" s="14">
        <v>0.30304323381092402</v>
      </c>
      <c r="L340" s="14"/>
      <c r="M340" s="14">
        <v>0.35811087688158799</v>
      </c>
      <c r="N340" s="14">
        <v>0.28600861739338101</v>
      </c>
      <c r="O340" s="14">
        <v>0.30875601843973699</v>
      </c>
      <c r="P340" s="14">
        <v>0.20170074908070301</v>
      </c>
      <c r="Q340" s="14"/>
      <c r="R340" s="14">
        <v>0.33111571103004001</v>
      </c>
      <c r="S340" s="14">
        <v>0.244699086886253</v>
      </c>
      <c r="T340" s="14">
        <v>0.26609510610492398</v>
      </c>
      <c r="U340" s="14">
        <v>0.29803788450268398</v>
      </c>
      <c r="V340" s="14">
        <v>0.36174795970847501</v>
      </c>
      <c r="W340" s="14">
        <v>0.28156669805256102</v>
      </c>
      <c r="X340" s="14">
        <v>0.26195163182888498</v>
      </c>
      <c r="Y340" s="14">
        <v>0.266225524516642</v>
      </c>
      <c r="Z340" s="14">
        <v>0.28821210060727198</v>
      </c>
      <c r="AA340" s="14"/>
      <c r="AB340" s="14">
        <v>0.217044970999696</v>
      </c>
      <c r="AC340" s="14">
        <v>0.26763394502571503</v>
      </c>
      <c r="AD340" s="14">
        <v>0.33220153556509902</v>
      </c>
      <c r="AE340" s="14">
        <v>0.322607337318639</v>
      </c>
      <c r="AF340" s="14">
        <v>0.41526856101677301</v>
      </c>
      <c r="AG340" s="14"/>
      <c r="AH340" s="14">
        <v>0.37609689171268001</v>
      </c>
      <c r="AI340" s="14">
        <v>0.26296507663983099</v>
      </c>
      <c r="AJ340" s="14"/>
      <c r="AK340" s="14">
        <v>0.40322729801999901</v>
      </c>
      <c r="AL340" s="14">
        <v>0.24817901264842901</v>
      </c>
      <c r="AM340" s="14"/>
      <c r="AN340" s="14">
        <v>0.36735006187353297</v>
      </c>
      <c r="AO340" s="14">
        <v>0.22961412364822301</v>
      </c>
      <c r="AP340" s="14"/>
      <c r="AQ340" s="14">
        <v>0.36727918544481297</v>
      </c>
      <c r="AR340" s="14">
        <v>0.274547830733953</v>
      </c>
      <c r="AS340" s="14">
        <v>0.241016942629216</v>
      </c>
    </row>
    <row r="341" spans="2:45" x14ac:dyDescent="0.35">
      <c r="B341" t="s">
        <v>174</v>
      </c>
      <c r="C341" s="14">
        <v>0.29221598958725298</v>
      </c>
      <c r="D341" s="14">
        <v>0.29679536124262701</v>
      </c>
      <c r="E341" s="14">
        <v>0.28711069455674099</v>
      </c>
      <c r="F341" s="14"/>
      <c r="G341" s="14">
        <v>0.33024360511408801</v>
      </c>
      <c r="H341" s="14">
        <v>0.30206047215488702</v>
      </c>
      <c r="I341" s="14">
        <v>0.29952319386051501</v>
      </c>
      <c r="J341" s="14">
        <v>0.270354491954785</v>
      </c>
      <c r="K341" s="14">
        <v>0.25875187951126299</v>
      </c>
      <c r="L341" s="14"/>
      <c r="M341" s="14">
        <v>0.33890269363395997</v>
      </c>
      <c r="N341" s="14">
        <v>0.28327314537269799</v>
      </c>
      <c r="O341" s="14">
        <v>0.26819453751998101</v>
      </c>
      <c r="P341" s="14">
        <v>0.27377837885738798</v>
      </c>
      <c r="Q341" s="14"/>
      <c r="R341" s="14">
        <v>0.31547294773073598</v>
      </c>
      <c r="S341" s="14">
        <v>0.28349534020832901</v>
      </c>
      <c r="T341" s="14">
        <v>0.31740074025709603</v>
      </c>
      <c r="U341" s="14">
        <v>0.28482827384701898</v>
      </c>
      <c r="V341" s="14">
        <v>0.27435448678996299</v>
      </c>
      <c r="W341" s="14">
        <v>0.28051837899988802</v>
      </c>
      <c r="X341" s="14">
        <v>0.27435076957474602</v>
      </c>
      <c r="Y341" s="14">
        <v>0.41099289159570102</v>
      </c>
      <c r="Z341" s="14">
        <v>0.25051936934226698</v>
      </c>
      <c r="AA341" s="14"/>
      <c r="AB341" s="14">
        <v>0.256791997648671</v>
      </c>
      <c r="AC341" s="14">
        <v>0.27291900938614</v>
      </c>
      <c r="AD341" s="14">
        <v>0.31226833426748102</v>
      </c>
      <c r="AE341" s="14">
        <v>0.350792631386942</v>
      </c>
      <c r="AF341" s="14">
        <v>0.234973307948671</v>
      </c>
      <c r="AG341" s="14"/>
      <c r="AH341" s="14">
        <v>0.331734555045193</v>
      </c>
      <c r="AI341" s="14">
        <v>0.27661485206030201</v>
      </c>
      <c r="AJ341" s="14"/>
      <c r="AK341" s="14">
        <v>0.319323189729737</v>
      </c>
      <c r="AL341" s="14">
        <v>0.28203414646137298</v>
      </c>
      <c r="AM341" s="14"/>
      <c r="AN341" s="14">
        <v>0.31610012833948598</v>
      </c>
      <c r="AO341" s="14">
        <v>0.27121529896933699</v>
      </c>
      <c r="AP341" s="14"/>
      <c r="AQ341" s="14">
        <v>0.34077872812998</v>
      </c>
      <c r="AR341" s="14">
        <v>0.27610318217450902</v>
      </c>
      <c r="AS341" s="14">
        <v>0.27838280179103803</v>
      </c>
    </row>
    <row r="342" spans="2:45" x14ac:dyDescent="0.35">
      <c r="B342" t="s">
        <v>175</v>
      </c>
      <c r="C342" s="14">
        <v>0.20453440003974399</v>
      </c>
      <c r="D342" s="14">
        <v>0.19987362840027301</v>
      </c>
      <c r="E342" s="14">
        <v>0.209643511563019</v>
      </c>
      <c r="F342" s="14"/>
      <c r="G342" s="14">
        <v>0.19851047791791199</v>
      </c>
      <c r="H342" s="14">
        <v>0.19781846330582001</v>
      </c>
      <c r="I342" s="14">
        <v>0.20429091842458899</v>
      </c>
      <c r="J342" s="14">
        <v>0.22713319304652399</v>
      </c>
      <c r="K342" s="14">
        <v>0.19155338463855501</v>
      </c>
      <c r="L342" s="14"/>
      <c r="M342" s="14">
        <v>0.16310836243062499</v>
      </c>
      <c r="N342" s="14">
        <v>0.214705763183517</v>
      </c>
      <c r="O342" s="14">
        <v>0.23920440321359199</v>
      </c>
      <c r="P342" s="14">
        <v>0.20980060838245199</v>
      </c>
      <c r="Q342" s="14"/>
      <c r="R342" s="14">
        <v>0.20469412946920101</v>
      </c>
      <c r="S342" s="14">
        <v>0.22790241407357101</v>
      </c>
      <c r="T342" s="14">
        <v>0.19761843198479601</v>
      </c>
      <c r="U342" s="14">
        <v>0.16085113948506399</v>
      </c>
      <c r="V342" s="14">
        <v>0.17366979347773301</v>
      </c>
      <c r="W342" s="14">
        <v>0.22508333468719999</v>
      </c>
      <c r="X342" s="14">
        <v>0.21743076997343899</v>
      </c>
      <c r="Y342" s="14">
        <v>0.107836362020022</v>
      </c>
      <c r="Z342" s="14">
        <v>0.25089595279817201</v>
      </c>
      <c r="AA342" s="14"/>
      <c r="AB342" s="14">
        <v>0.205371056405556</v>
      </c>
      <c r="AC342" s="14">
        <v>0.22683310180293501</v>
      </c>
      <c r="AD342" s="14">
        <v>0.197762347164222</v>
      </c>
      <c r="AE342" s="14">
        <v>0.18661069944061801</v>
      </c>
      <c r="AF342" s="14">
        <v>0.20734701658787699</v>
      </c>
      <c r="AG342" s="14"/>
      <c r="AH342" s="14">
        <v>0.16481891293479001</v>
      </c>
      <c r="AI342" s="14">
        <v>0.21768188348091999</v>
      </c>
      <c r="AJ342" s="14"/>
      <c r="AK342" s="14">
        <v>0.165505351654261</v>
      </c>
      <c r="AL342" s="14">
        <v>0.21863374801238999</v>
      </c>
      <c r="AM342" s="14"/>
      <c r="AN342" s="14">
        <v>0.20329230074771701</v>
      </c>
      <c r="AO342" s="14">
        <v>0.20328379656204901</v>
      </c>
      <c r="AP342" s="14"/>
      <c r="AQ342" s="14">
        <v>0.18235163905439999</v>
      </c>
      <c r="AR342" s="14">
        <v>0.21457109213081199</v>
      </c>
      <c r="AS342" s="14">
        <v>0.19578318343899001</v>
      </c>
    </row>
    <row r="343" spans="2:45" x14ac:dyDescent="0.35">
      <c r="B343" t="s">
        <v>176</v>
      </c>
      <c r="C343" s="14">
        <v>0.103584355415362</v>
      </c>
      <c r="D343" s="14">
        <v>9.6977030393103805E-2</v>
      </c>
      <c r="E343" s="14">
        <v>0.11046028715450699</v>
      </c>
      <c r="F343" s="14"/>
      <c r="G343" s="14">
        <v>0.10576210077048299</v>
      </c>
      <c r="H343" s="14">
        <v>7.7678334189479198E-2</v>
      </c>
      <c r="I343" s="14">
        <v>0.12396947787233099</v>
      </c>
      <c r="J343" s="14">
        <v>0.11265338320877601</v>
      </c>
      <c r="K343" s="14">
        <v>9.70655478742872E-2</v>
      </c>
      <c r="L343" s="14"/>
      <c r="M343" s="14">
        <v>8.8060531597293198E-2</v>
      </c>
      <c r="N343" s="14">
        <v>0.10473729939779</v>
      </c>
      <c r="O343" s="14">
        <v>8.7592647725617506E-2</v>
      </c>
      <c r="P343" s="14">
        <v>0.13163428093988699</v>
      </c>
      <c r="Q343" s="14"/>
      <c r="R343" s="14">
        <v>7.2671367422895705E-2</v>
      </c>
      <c r="S343" s="14">
        <v>0.150598392887865</v>
      </c>
      <c r="T343" s="14">
        <v>9.7811463360445106E-2</v>
      </c>
      <c r="U343" s="14">
        <v>0.137870631043289</v>
      </c>
      <c r="V343" s="14">
        <v>7.61176384683908E-2</v>
      </c>
      <c r="W343" s="14">
        <v>0.117689868994809</v>
      </c>
      <c r="X343" s="14">
        <v>0.129905657469646</v>
      </c>
      <c r="Y343" s="14">
        <v>6.1403123821993297E-2</v>
      </c>
      <c r="Z343" s="14">
        <v>6.32948577352513E-2</v>
      </c>
      <c r="AA343" s="14"/>
      <c r="AB343" s="14">
        <v>0.14659366064278601</v>
      </c>
      <c r="AC343" s="14">
        <v>0.110223267451207</v>
      </c>
      <c r="AD343" s="14">
        <v>7.8471719905053194E-2</v>
      </c>
      <c r="AE343" s="14">
        <v>9.5073972634564505E-2</v>
      </c>
      <c r="AF343" s="14">
        <v>8.7480420969723194E-2</v>
      </c>
      <c r="AG343" s="14"/>
      <c r="AH343" s="14">
        <v>8.2618003347126004E-2</v>
      </c>
      <c r="AI343" s="14">
        <v>0.113249973107476</v>
      </c>
      <c r="AJ343" s="14"/>
      <c r="AK343" s="14">
        <v>7.3213846196701099E-2</v>
      </c>
      <c r="AL343" s="14">
        <v>0.11759817821087901</v>
      </c>
      <c r="AM343" s="14"/>
      <c r="AN343" s="14">
        <v>6.4513640765586799E-2</v>
      </c>
      <c r="AO343" s="14">
        <v>0.13671006215574999</v>
      </c>
      <c r="AP343" s="14"/>
      <c r="AQ343" s="14">
        <v>4.4833465891709702E-2</v>
      </c>
      <c r="AR343" s="14">
        <v>0.123724558314993</v>
      </c>
      <c r="AS343" s="14">
        <v>0.14404457033552501</v>
      </c>
    </row>
    <row r="344" spans="2:45" x14ac:dyDescent="0.35">
      <c r="B344" t="s">
        <v>177</v>
      </c>
      <c r="C344" s="14">
        <v>8.5916270512978996E-2</v>
      </c>
      <c r="D344" s="14">
        <v>7.2492364558048694E-2</v>
      </c>
      <c r="E344" s="14">
        <v>9.87281320623387E-2</v>
      </c>
      <c r="F344" s="14"/>
      <c r="G344" s="14">
        <v>7.5330045085213307E-2</v>
      </c>
      <c r="H344" s="14">
        <v>5.9125079396707102E-2</v>
      </c>
      <c r="I344" s="14">
        <v>8.31100205223433E-2</v>
      </c>
      <c r="J344" s="14">
        <v>9.0540668953593695E-2</v>
      </c>
      <c r="K344" s="14">
        <v>0.127538223356639</v>
      </c>
      <c r="L344" s="14"/>
      <c r="M344" s="14">
        <v>3.7529235139324303E-2</v>
      </c>
      <c r="N344" s="14">
        <v>9.0021829011008997E-2</v>
      </c>
      <c r="O344" s="14">
        <v>7.3593468052758307E-2</v>
      </c>
      <c r="P344" s="14">
        <v>0.14400525548210699</v>
      </c>
      <c r="Q344" s="14"/>
      <c r="R344" s="14">
        <v>5.3287038865101798E-2</v>
      </c>
      <c r="S344" s="14">
        <v>7.8042230786268693E-2</v>
      </c>
      <c r="T344" s="14">
        <v>9.2485382615713804E-2</v>
      </c>
      <c r="U344" s="14">
        <v>8.1684029408672698E-2</v>
      </c>
      <c r="V344" s="14">
        <v>0.100677817356012</v>
      </c>
      <c r="W344" s="14">
        <v>6.4809743653905905E-2</v>
      </c>
      <c r="X344" s="14">
        <v>0.116361171153283</v>
      </c>
      <c r="Y344" s="14">
        <v>0.119920910867979</v>
      </c>
      <c r="Z344" s="14">
        <v>0.103812321754833</v>
      </c>
      <c r="AA344" s="14"/>
      <c r="AB344" s="14">
        <v>0.139092830199359</v>
      </c>
      <c r="AC344" s="14">
        <v>8.88954685938914E-2</v>
      </c>
      <c r="AD344" s="14">
        <v>5.86346194274074E-2</v>
      </c>
      <c r="AE344" s="14">
        <v>4.4915359219237401E-2</v>
      </c>
      <c r="AF344" s="14">
        <v>5.49306934769557E-2</v>
      </c>
      <c r="AG344" s="14"/>
      <c r="AH344" s="14">
        <v>3.0370428601137301E-2</v>
      </c>
      <c r="AI344" s="14">
        <v>0.10852178485367101</v>
      </c>
      <c r="AJ344" s="14"/>
      <c r="AK344" s="14">
        <v>1.9873109840701699E-2</v>
      </c>
      <c r="AL344" s="14">
        <v>0.114960766757998</v>
      </c>
      <c r="AM344" s="14"/>
      <c r="AN344" s="14">
        <v>3.5750541313633998E-2</v>
      </c>
      <c r="AO344" s="14">
        <v>0.12676599343328701</v>
      </c>
      <c r="AP344" s="14"/>
      <c r="AQ344" s="14">
        <v>5.01283287717319E-2</v>
      </c>
      <c r="AR344" s="14">
        <v>9.1784852888940005E-2</v>
      </c>
      <c r="AS344" s="14">
        <v>0.100528736824139</v>
      </c>
    </row>
    <row r="345" spans="2:45" x14ac:dyDescent="0.35">
      <c r="B345" t="s">
        <v>70</v>
      </c>
      <c r="C345" s="14">
        <v>2.4538741696351399E-2</v>
      </c>
      <c r="D345" s="14">
        <v>2.2443866703086901E-2</v>
      </c>
      <c r="E345" s="14">
        <v>2.67024301596686E-2</v>
      </c>
      <c r="F345" s="14"/>
      <c r="G345" s="14">
        <v>2.0388934089128601E-2</v>
      </c>
      <c r="H345" s="14">
        <v>2.9980977653706699E-2</v>
      </c>
      <c r="I345" s="14">
        <v>2.61880065129232E-2</v>
      </c>
      <c r="J345" s="14">
        <v>2.2962291945674802E-2</v>
      </c>
      <c r="K345" s="14">
        <v>2.2047730808332399E-2</v>
      </c>
      <c r="L345" s="14"/>
      <c r="M345" s="14">
        <v>1.42883003172092E-2</v>
      </c>
      <c r="N345" s="14">
        <v>2.12533456416058E-2</v>
      </c>
      <c r="O345" s="14">
        <v>2.26589250483142E-2</v>
      </c>
      <c r="P345" s="14">
        <v>3.9080727257464101E-2</v>
      </c>
      <c r="Q345" s="14"/>
      <c r="R345" s="14">
        <v>2.2758805482024899E-2</v>
      </c>
      <c r="S345" s="14">
        <v>1.5262535157712901E-2</v>
      </c>
      <c r="T345" s="14">
        <v>2.8588875677025099E-2</v>
      </c>
      <c r="U345" s="14">
        <v>3.6728041713271903E-2</v>
      </c>
      <c r="V345" s="14">
        <v>1.3432304199427401E-2</v>
      </c>
      <c r="W345" s="14">
        <v>3.03319756116355E-2</v>
      </c>
      <c r="X345" s="14">
        <v>0</v>
      </c>
      <c r="Y345" s="14">
        <v>3.3621187177662597E-2</v>
      </c>
      <c r="Z345" s="14">
        <v>4.32653977622049E-2</v>
      </c>
      <c r="AA345" s="14"/>
      <c r="AB345" s="14">
        <v>3.5105484103932501E-2</v>
      </c>
      <c r="AC345" s="14">
        <v>3.3495207740111201E-2</v>
      </c>
      <c r="AD345" s="14">
        <v>2.06614436707378E-2</v>
      </c>
      <c r="AE345" s="14">
        <v>0</v>
      </c>
      <c r="AF345" s="14">
        <v>0</v>
      </c>
      <c r="AG345" s="14"/>
      <c r="AH345" s="14">
        <v>1.4361208359073299E-2</v>
      </c>
      <c r="AI345" s="14">
        <v>2.0966429857799802E-2</v>
      </c>
      <c r="AJ345" s="14"/>
      <c r="AK345" s="14">
        <v>1.8857204558600599E-2</v>
      </c>
      <c r="AL345" s="14">
        <v>1.8594147908931401E-2</v>
      </c>
      <c r="AM345" s="14"/>
      <c r="AN345" s="14">
        <v>1.29933269600437E-2</v>
      </c>
      <c r="AO345" s="14">
        <v>3.2410725231354097E-2</v>
      </c>
      <c r="AP345" s="14"/>
      <c r="AQ345" s="14">
        <v>1.46286527073647E-2</v>
      </c>
      <c r="AR345" s="14">
        <v>1.9268483756793599E-2</v>
      </c>
      <c r="AS345" s="14">
        <v>4.0243764981091397E-2</v>
      </c>
    </row>
    <row r="346" spans="2:45" x14ac:dyDescent="0.35">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row>
    <row r="347" spans="2:45" x14ac:dyDescent="0.35">
      <c r="B347" s="6" t="s">
        <v>180</v>
      </c>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row>
    <row r="348" spans="2:45" x14ac:dyDescent="0.35">
      <c r="B348" s="24" t="s">
        <v>76</v>
      </c>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row>
    <row r="349" spans="2:45" x14ac:dyDescent="0.35">
      <c r="B349" t="s">
        <v>173</v>
      </c>
      <c r="C349" s="14">
        <v>0.134203359015305</v>
      </c>
      <c r="D349" s="14">
        <v>0.14371183261360301</v>
      </c>
      <c r="E349" s="14">
        <v>0.123809601336951</v>
      </c>
      <c r="F349" s="14"/>
      <c r="G349" s="14">
        <v>0.15227495530493601</v>
      </c>
      <c r="H349" s="14">
        <v>0.17867294107048801</v>
      </c>
      <c r="I349" s="14">
        <v>0.13244345735979501</v>
      </c>
      <c r="J349" s="14">
        <v>0.106318716082447</v>
      </c>
      <c r="K349" s="14">
        <v>9.7283509320729405E-2</v>
      </c>
      <c r="L349" s="14"/>
      <c r="M349" s="14">
        <v>0.189808026772081</v>
      </c>
      <c r="N349" s="14">
        <v>0.122682627953505</v>
      </c>
      <c r="O349" s="14">
        <v>0.137553961074419</v>
      </c>
      <c r="P349" s="14">
        <v>8.4104713009255594E-2</v>
      </c>
      <c r="Q349" s="14"/>
      <c r="R349" s="14">
        <v>0.182297168182356</v>
      </c>
      <c r="S349" s="14">
        <v>0.118228986729561</v>
      </c>
      <c r="T349" s="14">
        <v>0.115036629548949</v>
      </c>
      <c r="U349" s="14">
        <v>0.123475598411425</v>
      </c>
      <c r="V349" s="14">
        <v>0.1105094518992</v>
      </c>
      <c r="W349" s="14">
        <v>0.16791080196517799</v>
      </c>
      <c r="X349" s="14">
        <v>9.4386686804863895E-2</v>
      </c>
      <c r="Y349" s="14">
        <v>0.133933128557158</v>
      </c>
      <c r="Z349" s="14">
        <v>0.139640130168248</v>
      </c>
      <c r="AA349" s="14"/>
      <c r="AB349" s="14">
        <v>7.2930469155043198E-2</v>
      </c>
      <c r="AC349" s="14">
        <v>0.103353719090247</v>
      </c>
      <c r="AD349" s="14">
        <v>0.175234586005102</v>
      </c>
      <c r="AE349" s="14">
        <v>0.16101575293714601</v>
      </c>
      <c r="AF349" s="14">
        <v>0.302275045299843</v>
      </c>
      <c r="AG349" s="14"/>
      <c r="AH349" s="14">
        <v>0.227543305571098</v>
      </c>
      <c r="AI349" s="14">
        <v>9.8492119601244807E-2</v>
      </c>
      <c r="AJ349" s="14"/>
      <c r="AK349" s="14">
        <v>0.21825815022244799</v>
      </c>
      <c r="AL349" s="14">
        <v>9.9843574137211594E-2</v>
      </c>
      <c r="AM349" s="14"/>
      <c r="AN349" s="14">
        <v>0.19592913550277499</v>
      </c>
      <c r="AO349" s="14">
        <v>8.7027977285679597E-2</v>
      </c>
      <c r="AP349" s="14"/>
      <c r="AQ349" s="14">
        <v>0.20502579271569399</v>
      </c>
      <c r="AR349" s="14">
        <v>0.109930708232679</v>
      </c>
      <c r="AS349" s="14">
        <v>0.115149831293251</v>
      </c>
    </row>
    <row r="350" spans="2:45" x14ac:dyDescent="0.35">
      <c r="B350" t="s">
        <v>174</v>
      </c>
      <c r="C350" s="14">
        <v>0.26130839129308803</v>
      </c>
      <c r="D350" s="14">
        <v>0.31785066116677502</v>
      </c>
      <c r="E350" s="14">
        <v>0.20472747621308601</v>
      </c>
      <c r="F350" s="14"/>
      <c r="G350" s="14">
        <v>0.28653038110254903</v>
      </c>
      <c r="H350" s="14">
        <v>0.30119994077000201</v>
      </c>
      <c r="I350" s="14">
        <v>0.26857698188520901</v>
      </c>
      <c r="J350" s="14">
        <v>0.23436688398247901</v>
      </c>
      <c r="K350" s="14">
        <v>0.21041340133174399</v>
      </c>
      <c r="L350" s="14"/>
      <c r="M350" s="14">
        <v>0.35083014958283898</v>
      </c>
      <c r="N350" s="14">
        <v>0.28441545662770901</v>
      </c>
      <c r="O350" s="14">
        <v>0.22273916409526501</v>
      </c>
      <c r="P350" s="14">
        <v>0.177803702266183</v>
      </c>
      <c r="Q350" s="14"/>
      <c r="R350" s="14">
        <v>0.27967525965071699</v>
      </c>
      <c r="S350" s="14">
        <v>0.22515170205124299</v>
      </c>
      <c r="T350" s="14">
        <v>0.28294692334314497</v>
      </c>
      <c r="U350" s="14">
        <v>0.27293114687708198</v>
      </c>
      <c r="V350" s="14">
        <v>0.27687791175805598</v>
      </c>
      <c r="W350" s="14">
        <v>0.19820966857116901</v>
      </c>
      <c r="X350" s="14">
        <v>0.28770226176233998</v>
      </c>
      <c r="Y350" s="14">
        <v>0.35200554356118702</v>
      </c>
      <c r="Z350" s="14">
        <v>0.23936204205239001</v>
      </c>
      <c r="AA350" s="14"/>
      <c r="AB350" s="14">
        <v>0.17755862726539801</v>
      </c>
      <c r="AC350" s="14">
        <v>0.18903493945453501</v>
      </c>
      <c r="AD350" s="14">
        <v>0.32911823094707099</v>
      </c>
      <c r="AE350" s="14">
        <v>0.39306008295468298</v>
      </c>
      <c r="AF350" s="14">
        <v>0.31085247208538602</v>
      </c>
      <c r="AG350" s="14"/>
      <c r="AH350" s="14">
        <v>0.37658632981224099</v>
      </c>
      <c r="AI350" s="14">
        <v>0.22126426667219201</v>
      </c>
      <c r="AJ350" s="14"/>
      <c r="AK350" s="14">
        <v>0.37560508632245398</v>
      </c>
      <c r="AL350" s="14">
        <v>0.22153194057935899</v>
      </c>
      <c r="AM350" s="14"/>
      <c r="AN350" s="14">
        <v>0.337436442577352</v>
      </c>
      <c r="AO350" s="14">
        <v>0.20375974654189499</v>
      </c>
      <c r="AP350" s="14"/>
      <c r="AQ350" s="14">
        <v>0.34620385903712397</v>
      </c>
      <c r="AR350" s="14">
        <v>0.23715155034301999</v>
      </c>
      <c r="AS350" s="14">
        <v>0.233386393668363</v>
      </c>
    </row>
    <row r="351" spans="2:45" x14ac:dyDescent="0.35">
      <c r="B351" t="s">
        <v>175</v>
      </c>
      <c r="C351" s="14">
        <v>0.24135296104939399</v>
      </c>
      <c r="D351" s="14">
        <v>0.238925515275141</v>
      </c>
      <c r="E351" s="14">
        <v>0.24427939520980901</v>
      </c>
      <c r="F351" s="14"/>
      <c r="G351" s="14">
        <v>0.24355220052969001</v>
      </c>
      <c r="H351" s="14">
        <v>0.241102567893418</v>
      </c>
      <c r="I351" s="14">
        <v>0.22447177210640701</v>
      </c>
      <c r="J351" s="14">
        <v>0.25356337716875998</v>
      </c>
      <c r="K351" s="14">
        <v>0.24508004962465499</v>
      </c>
      <c r="L351" s="14"/>
      <c r="M351" s="14">
        <v>0.24265423133524</v>
      </c>
      <c r="N351" s="14">
        <v>0.25811411531189499</v>
      </c>
      <c r="O351" s="14">
        <v>0.25155321490280602</v>
      </c>
      <c r="P351" s="14">
        <v>0.21040977975008299</v>
      </c>
      <c r="Q351" s="14"/>
      <c r="R351" s="14">
        <v>0.26132571187821202</v>
      </c>
      <c r="S351" s="14">
        <v>0.222029136574872</v>
      </c>
      <c r="T351" s="14">
        <v>0.25459789210446898</v>
      </c>
      <c r="U351" s="14">
        <v>0.231138595315875</v>
      </c>
      <c r="V351" s="14">
        <v>0.207614506677744</v>
      </c>
      <c r="W351" s="14">
        <v>0.27456382274929902</v>
      </c>
      <c r="X351" s="14">
        <v>0.229591283636568</v>
      </c>
      <c r="Y351" s="14">
        <v>0.27072163922332798</v>
      </c>
      <c r="Z351" s="14">
        <v>0.23445154933043799</v>
      </c>
      <c r="AA351" s="14"/>
      <c r="AB351" s="14">
        <v>0.213415404753763</v>
      </c>
      <c r="AC351" s="14">
        <v>0.27876753615733502</v>
      </c>
      <c r="AD351" s="14">
        <v>0.220619726214516</v>
      </c>
      <c r="AE351" s="14">
        <v>0.26483563943483601</v>
      </c>
      <c r="AF351" s="14">
        <v>0.260258511681289</v>
      </c>
      <c r="AG351" s="14"/>
      <c r="AH351" s="14">
        <v>0.234180604117423</v>
      </c>
      <c r="AI351" s="14">
        <v>0.24270950474953301</v>
      </c>
      <c r="AJ351" s="14"/>
      <c r="AK351" s="14">
        <v>0.25884150623882601</v>
      </c>
      <c r="AL351" s="14">
        <v>0.22930895682661401</v>
      </c>
      <c r="AM351" s="14"/>
      <c r="AN351" s="14">
        <v>0.24477107338107401</v>
      </c>
      <c r="AO351" s="14">
        <v>0.23303914753087299</v>
      </c>
      <c r="AP351" s="14"/>
      <c r="AQ351" s="14">
        <v>0.22999393343500199</v>
      </c>
      <c r="AR351" s="14">
        <v>0.249027522297217</v>
      </c>
      <c r="AS351" s="14">
        <v>0.23371039666281099</v>
      </c>
    </row>
    <row r="352" spans="2:45" x14ac:dyDescent="0.35">
      <c r="B352" t="s">
        <v>176</v>
      </c>
      <c r="C352" s="14">
        <v>0.15400622140075901</v>
      </c>
      <c r="D352" s="14">
        <v>0.133861000631394</v>
      </c>
      <c r="E352" s="14">
        <v>0.17465178009808999</v>
      </c>
      <c r="F352" s="14"/>
      <c r="G352" s="14">
        <v>0.14301541780333499</v>
      </c>
      <c r="H352" s="14">
        <v>0.12745628716993901</v>
      </c>
      <c r="I352" s="14">
        <v>0.16431611875784499</v>
      </c>
      <c r="J352" s="14">
        <v>0.17104283254848701</v>
      </c>
      <c r="K352" s="14">
        <v>0.16443378969057201</v>
      </c>
      <c r="L352" s="14"/>
      <c r="M352" s="14">
        <v>0.11359003411094</v>
      </c>
      <c r="N352" s="14">
        <v>0.16270181279094001</v>
      </c>
      <c r="O352" s="14">
        <v>0.15303904706386601</v>
      </c>
      <c r="P352" s="14">
        <v>0.18644572903862799</v>
      </c>
      <c r="Q352" s="14"/>
      <c r="R352" s="14">
        <v>0.13786814074775999</v>
      </c>
      <c r="S352" s="14">
        <v>0.21272976206399999</v>
      </c>
      <c r="T352" s="14">
        <v>0.17092207805293799</v>
      </c>
      <c r="U352" s="14">
        <v>0.16283333548203299</v>
      </c>
      <c r="V352" s="14">
        <v>0.17374965818125099</v>
      </c>
      <c r="W352" s="14">
        <v>0.12028728825056299</v>
      </c>
      <c r="X352" s="14">
        <v>0.15072163553187601</v>
      </c>
      <c r="Y352" s="14">
        <v>5.6290967976939298E-2</v>
      </c>
      <c r="Z352" s="14">
        <v>0.133745674486831</v>
      </c>
      <c r="AA352" s="14"/>
      <c r="AB352" s="14">
        <v>0.20694738936901599</v>
      </c>
      <c r="AC352" s="14">
        <v>0.176232950114215</v>
      </c>
      <c r="AD352" s="14">
        <v>0.13030722049753901</v>
      </c>
      <c r="AE352" s="14">
        <v>9.8458136222294407E-2</v>
      </c>
      <c r="AF352" s="14">
        <v>8.7802179509725506E-2</v>
      </c>
      <c r="AG352" s="14"/>
      <c r="AH352" s="14">
        <v>8.4573920180719894E-2</v>
      </c>
      <c r="AI352" s="14">
        <v>0.18187567436378699</v>
      </c>
      <c r="AJ352" s="14"/>
      <c r="AK352" s="14">
        <v>7.7590937305164406E-2</v>
      </c>
      <c r="AL352" s="14">
        <v>0.18647820304528601</v>
      </c>
      <c r="AM352" s="14"/>
      <c r="AN352" s="14">
        <v>0.109836444495562</v>
      </c>
      <c r="AO352" s="14">
        <v>0.189606974615256</v>
      </c>
      <c r="AP352" s="14"/>
      <c r="AQ352" s="14">
        <v>0.1017496873478</v>
      </c>
      <c r="AR352" s="14">
        <v>0.179319575947404</v>
      </c>
      <c r="AS352" s="14">
        <v>0.155298445902817</v>
      </c>
    </row>
    <row r="353" spans="2:45" x14ac:dyDescent="0.35">
      <c r="B353" t="s">
        <v>177</v>
      </c>
      <c r="C353" s="14">
        <v>0.187150858031707</v>
      </c>
      <c r="D353" s="14">
        <v>0.14628571204565699</v>
      </c>
      <c r="E353" s="14">
        <v>0.227871767000839</v>
      </c>
      <c r="F353" s="14"/>
      <c r="G353" s="14">
        <v>0.147831784919429</v>
      </c>
      <c r="H353" s="14">
        <v>0.124788894844525</v>
      </c>
      <c r="I353" s="14">
        <v>0.190629870299313</v>
      </c>
      <c r="J353" s="14">
        <v>0.21668830543558801</v>
      </c>
      <c r="K353" s="14">
        <v>0.26386360975194101</v>
      </c>
      <c r="L353" s="14"/>
      <c r="M353" s="14">
        <v>8.5007597818056099E-2</v>
      </c>
      <c r="N353" s="14">
        <v>0.15866134381005201</v>
      </c>
      <c r="O353" s="14">
        <v>0.218444641591758</v>
      </c>
      <c r="P353" s="14">
        <v>0.30316168699087298</v>
      </c>
      <c r="Q353" s="14"/>
      <c r="R353" s="14">
        <v>0.114086338615389</v>
      </c>
      <c r="S353" s="14">
        <v>0.19973132036129099</v>
      </c>
      <c r="T353" s="14">
        <v>0.15693152783151801</v>
      </c>
      <c r="U353" s="14">
        <v>0.192233267946117</v>
      </c>
      <c r="V353" s="14">
        <v>0.210310596101634</v>
      </c>
      <c r="W353" s="14">
        <v>0.20524890654512401</v>
      </c>
      <c r="X353" s="14">
        <v>0.23123713856474001</v>
      </c>
      <c r="Y353" s="14">
        <v>0.17164761743041801</v>
      </c>
      <c r="Z353" s="14">
        <v>0.222515688473815</v>
      </c>
      <c r="AA353" s="14"/>
      <c r="AB353" s="14">
        <v>0.29924495172780902</v>
      </c>
      <c r="AC353" s="14">
        <v>0.22529598382786101</v>
      </c>
      <c r="AD353" s="14">
        <v>0.121381999667995</v>
      </c>
      <c r="AE353" s="14">
        <v>8.2630388451041106E-2</v>
      </c>
      <c r="AF353" s="14">
        <v>3.8811791423757E-2</v>
      </c>
      <c r="AG353" s="14"/>
      <c r="AH353" s="14">
        <v>6.8300866012229206E-2</v>
      </c>
      <c r="AI353" s="14">
        <v>0.23559903371041499</v>
      </c>
      <c r="AJ353" s="14"/>
      <c r="AK353" s="14">
        <v>5.6167674346561697E-2</v>
      </c>
      <c r="AL353" s="14">
        <v>0.24414452482049001</v>
      </c>
      <c r="AM353" s="14"/>
      <c r="AN353" s="14">
        <v>0.10198688365018301</v>
      </c>
      <c r="AO353" s="14">
        <v>0.257273785856038</v>
      </c>
      <c r="AP353" s="14"/>
      <c r="AQ353" s="14">
        <v>0.10421891121450499</v>
      </c>
      <c r="AR353" s="14">
        <v>0.20371814604535299</v>
      </c>
      <c r="AS353" s="14">
        <v>0.231261699348349</v>
      </c>
    </row>
    <row r="354" spans="2:45" x14ac:dyDescent="0.35">
      <c r="B354" t="s">
        <v>70</v>
      </c>
      <c r="C354" s="14">
        <v>2.1978209209747399E-2</v>
      </c>
      <c r="D354" s="14">
        <v>1.93652782674292E-2</v>
      </c>
      <c r="E354" s="14">
        <v>2.4659980141224499E-2</v>
      </c>
      <c r="F354" s="14"/>
      <c r="G354" s="14">
        <v>2.6795260340059902E-2</v>
      </c>
      <c r="H354" s="14">
        <v>2.67793682516284E-2</v>
      </c>
      <c r="I354" s="14">
        <v>1.9561799591430801E-2</v>
      </c>
      <c r="J354" s="14">
        <v>1.8019884782238701E-2</v>
      </c>
      <c r="K354" s="14">
        <v>1.8925640280358799E-2</v>
      </c>
      <c r="L354" s="14"/>
      <c r="M354" s="14">
        <v>1.8109960380843601E-2</v>
      </c>
      <c r="N354" s="14">
        <v>1.34246435058994E-2</v>
      </c>
      <c r="O354" s="14">
        <v>1.6669971271885901E-2</v>
      </c>
      <c r="P354" s="14">
        <v>3.8074388944977597E-2</v>
      </c>
      <c r="Q354" s="14"/>
      <c r="R354" s="14">
        <v>2.4747380925564302E-2</v>
      </c>
      <c r="S354" s="14">
        <v>2.21290922190336E-2</v>
      </c>
      <c r="T354" s="14">
        <v>1.9564949118980299E-2</v>
      </c>
      <c r="U354" s="14">
        <v>1.7388055967468102E-2</v>
      </c>
      <c r="V354" s="14">
        <v>2.0937875382115299E-2</v>
      </c>
      <c r="W354" s="14">
        <v>3.37795119186678E-2</v>
      </c>
      <c r="X354" s="14">
        <v>6.3609936996133496E-3</v>
      </c>
      <c r="Y354" s="14">
        <v>1.5401103250969101E-2</v>
      </c>
      <c r="Z354" s="14">
        <v>3.02849154882785E-2</v>
      </c>
      <c r="AA354" s="14"/>
      <c r="AB354" s="14">
        <v>2.99031577289703E-2</v>
      </c>
      <c r="AC354" s="14">
        <v>2.7314871355807801E-2</v>
      </c>
      <c r="AD354" s="14">
        <v>2.3338236667777099E-2</v>
      </c>
      <c r="AE354" s="14">
        <v>0</v>
      </c>
      <c r="AF354" s="14">
        <v>0</v>
      </c>
      <c r="AG354" s="14"/>
      <c r="AH354" s="14">
        <v>8.8149743062891205E-3</v>
      </c>
      <c r="AI354" s="14">
        <v>2.0059400902827498E-2</v>
      </c>
      <c r="AJ354" s="14"/>
      <c r="AK354" s="14">
        <v>1.3536645564546E-2</v>
      </c>
      <c r="AL354" s="14">
        <v>1.8692800591039199E-2</v>
      </c>
      <c r="AM354" s="14"/>
      <c r="AN354" s="14">
        <v>1.0040020393053401E-2</v>
      </c>
      <c r="AO354" s="14">
        <v>2.92923681702583E-2</v>
      </c>
      <c r="AP354" s="14"/>
      <c r="AQ354" s="14">
        <v>1.28078162498752E-2</v>
      </c>
      <c r="AR354" s="14">
        <v>2.0852497134326801E-2</v>
      </c>
      <c r="AS354" s="14">
        <v>3.1193233124408599E-2</v>
      </c>
    </row>
    <row r="355" spans="2:45" x14ac:dyDescent="0.35">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row>
    <row r="356" spans="2:45" x14ac:dyDescent="0.35">
      <c r="B356" s="6" t="s">
        <v>181</v>
      </c>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row>
    <row r="357" spans="2:45" x14ac:dyDescent="0.35">
      <c r="B357" s="24" t="s">
        <v>76</v>
      </c>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row>
    <row r="358" spans="2:45" x14ac:dyDescent="0.35">
      <c r="B358" t="s">
        <v>173</v>
      </c>
      <c r="C358" s="14">
        <v>0.12305364468179</v>
      </c>
      <c r="D358" s="14">
        <v>0.138650848705862</v>
      </c>
      <c r="E358" s="14">
        <v>0.106489633293311</v>
      </c>
      <c r="F358" s="14"/>
      <c r="G358" s="14">
        <v>0.13947582123419899</v>
      </c>
      <c r="H358" s="14">
        <v>0.156072577985365</v>
      </c>
      <c r="I358" s="14">
        <v>0.125495495877571</v>
      </c>
      <c r="J358" s="14">
        <v>0.102626268342549</v>
      </c>
      <c r="K358" s="14">
        <v>8.7605731218535904E-2</v>
      </c>
      <c r="L358" s="14"/>
      <c r="M358" s="14">
        <v>0.1741747241386</v>
      </c>
      <c r="N358" s="14">
        <v>0.10768119857391199</v>
      </c>
      <c r="O358" s="14">
        <v>0.138390855998203</v>
      </c>
      <c r="P358" s="14">
        <v>7.2815057093528701E-2</v>
      </c>
      <c r="Q358" s="14"/>
      <c r="R358" s="14">
        <v>0.21241625390597599</v>
      </c>
      <c r="S358" s="14">
        <v>9.5355359093853606E-2</v>
      </c>
      <c r="T358" s="14">
        <v>0.13413693130444301</v>
      </c>
      <c r="U358" s="14">
        <v>8.1500408097816099E-2</v>
      </c>
      <c r="V358" s="14">
        <v>0.102427526406615</v>
      </c>
      <c r="W358" s="14">
        <v>0.12325864528694901</v>
      </c>
      <c r="X358" s="14">
        <v>9.5357101102998304E-2</v>
      </c>
      <c r="Y358" s="14">
        <v>0.131342498328684</v>
      </c>
      <c r="Z358" s="14">
        <v>0.106184062006364</v>
      </c>
      <c r="AA358" s="14"/>
      <c r="AB358" s="14">
        <v>6.2865293816134399E-2</v>
      </c>
      <c r="AC358" s="14">
        <v>8.2724245216534903E-2</v>
      </c>
      <c r="AD358" s="14">
        <v>0.18005286625241301</v>
      </c>
      <c r="AE358" s="14">
        <v>0.15915721224381801</v>
      </c>
      <c r="AF358" s="14">
        <v>0.207713146260327</v>
      </c>
      <c r="AG358" s="14"/>
      <c r="AH358" s="14">
        <v>0.22241342774468401</v>
      </c>
      <c r="AI358" s="14">
        <v>8.4055172797782393E-2</v>
      </c>
      <c r="AJ358" s="14"/>
      <c r="AK358" s="14">
        <v>0.21868305068521701</v>
      </c>
      <c r="AL358" s="14">
        <v>8.3399927075486699E-2</v>
      </c>
      <c r="AM358" s="14"/>
      <c r="AN358" s="14">
        <v>0.198453938646697</v>
      </c>
      <c r="AO358" s="14">
        <v>6.6213887867320201E-2</v>
      </c>
      <c r="AP358" s="14"/>
      <c r="AQ358" s="14">
        <v>0.205884883683215</v>
      </c>
      <c r="AR358" s="14">
        <v>8.7733722178098605E-2</v>
      </c>
      <c r="AS358" s="14">
        <v>0.13306215115921</v>
      </c>
    </row>
    <row r="359" spans="2:45" x14ac:dyDescent="0.35">
      <c r="B359" t="s">
        <v>174</v>
      </c>
      <c r="C359" s="14">
        <v>0.26145831505126499</v>
      </c>
      <c r="D359" s="14">
        <v>0.30155607540947399</v>
      </c>
      <c r="E359" s="14">
        <v>0.22148308869427</v>
      </c>
      <c r="F359" s="14"/>
      <c r="G359" s="14">
        <v>0.34501397220489199</v>
      </c>
      <c r="H359" s="14">
        <v>0.26975525753403901</v>
      </c>
      <c r="I359" s="14">
        <v>0.26029660666322901</v>
      </c>
      <c r="J359" s="14">
        <v>0.22254092895102701</v>
      </c>
      <c r="K359" s="14">
        <v>0.21422077165519299</v>
      </c>
      <c r="L359" s="14"/>
      <c r="M359" s="14">
        <v>0.33029434965545401</v>
      </c>
      <c r="N359" s="14">
        <v>0.25304867157085198</v>
      </c>
      <c r="O359" s="14">
        <v>0.25103622571479001</v>
      </c>
      <c r="P359" s="14">
        <v>0.208286070408367</v>
      </c>
      <c r="Q359" s="14"/>
      <c r="R359" s="14">
        <v>0.292457739085979</v>
      </c>
      <c r="S359" s="14">
        <v>0.23502691318632299</v>
      </c>
      <c r="T359" s="14">
        <v>0.252954096134546</v>
      </c>
      <c r="U359" s="14">
        <v>0.28075951256241599</v>
      </c>
      <c r="V359" s="14">
        <v>0.25078523860028301</v>
      </c>
      <c r="W359" s="14">
        <v>0.26305127836706799</v>
      </c>
      <c r="X359" s="14">
        <v>0.27665115598001699</v>
      </c>
      <c r="Y359" s="14">
        <v>0.233999807724043</v>
      </c>
      <c r="Z359" s="14">
        <v>0.25111150520391601</v>
      </c>
      <c r="AA359" s="14"/>
      <c r="AB359" s="14">
        <v>0.20503541332834399</v>
      </c>
      <c r="AC359" s="14">
        <v>0.213255627757616</v>
      </c>
      <c r="AD359" s="14">
        <v>0.287279682425364</v>
      </c>
      <c r="AE359" s="14">
        <v>0.371487289240852</v>
      </c>
      <c r="AF359" s="14">
        <v>0.425532605545131</v>
      </c>
      <c r="AG359" s="14"/>
      <c r="AH359" s="14">
        <v>0.38021233120060099</v>
      </c>
      <c r="AI359" s="14">
        <v>0.21762031569078899</v>
      </c>
      <c r="AJ359" s="14"/>
      <c r="AK359" s="14">
        <v>0.36014489828410101</v>
      </c>
      <c r="AL359" s="14">
        <v>0.22116599243572599</v>
      </c>
      <c r="AM359" s="14"/>
      <c r="AN359" s="14">
        <v>0.323359571246982</v>
      </c>
      <c r="AO359" s="14">
        <v>0.21212563448431401</v>
      </c>
      <c r="AP359" s="14"/>
      <c r="AQ359" s="14">
        <v>0.348544988728066</v>
      </c>
      <c r="AR359" s="14">
        <v>0.23527954316680899</v>
      </c>
      <c r="AS359" s="14">
        <v>0.248356040857696</v>
      </c>
    </row>
    <row r="360" spans="2:45" x14ac:dyDescent="0.35">
      <c r="B360" t="s">
        <v>175</v>
      </c>
      <c r="C360" s="14">
        <v>0.225751619292686</v>
      </c>
      <c r="D360" s="14">
        <v>0.22920840637422199</v>
      </c>
      <c r="E360" s="14">
        <v>0.22270553246178301</v>
      </c>
      <c r="F360" s="14"/>
      <c r="G360" s="14">
        <v>0.20422146712039699</v>
      </c>
      <c r="H360" s="14">
        <v>0.26626872147933101</v>
      </c>
      <c r="I360" s="14">
        <v>0.22930077094443899</v>
      </c>
      <c r="J360" s="14">
        <v>0.21685450187028299</v>
      </c>
      <c r="K360" s="14">
        <v>0.20474813443141601</v>
      </c>
      <c r="L360" s="14"/>
      <c r="M360" s="14">
        <v>0.21273822935815201</v>
      </c>
      <c r="N360" s="14">
        <v>0.244885273724958</v>
      </c>
      <c r="O360" s="14">
        <v>0.22985544535552499</v>
      </c>
      <c r="P360" s="14">
        <v>0.215500014398046</v>
      </c>
      <c r="Q360" s="14"/>
      <c r="R360" s="14">
        <v>0.21123818859167201</v>
      </c>
      <c r="S360" s="14">
        <v>0.219155712762925</v>
      </c>
      <c r="T360" s="14">
        <v>0.18528575684562101</v>
      </c>
      <c r="U360" s="14">
        <v>0.242786568734491</v>
      </c>
      <c r="V360" s="14">
        <v>0.25088754297426002</v>
      </c>
      <c r="W360" s="14">
        <v>0.231705208473867</v>
      </c>
      <c r="X360" s="14">
        <v>0.21504946306139899</v>
      </c>
      <c r="Y360" s="14">
        <v>0.240804626756256</v>
      </c>
      <c r="Z360" s="14">
        <v>0.248790909501105</v>
      </c>
      <c r="AA360" s="14"/>
      <c r="AB360" s="14">
        <v>0.189511752638201</v>
      </c>
      <c r="AC360" s="14">
        <v>0.265194982225812</v>
      </c>
      <c r="AD360" s="14">
        <v>0.22740171843416199</v>
      </c>
      <c r="AE360" s="14">
        <v>0.214050938636273</v>
      </c>
      <c r="AF360" s="14">
        <v>0.20344376936531</v>
      </c>
      <c r="AG360" s="14"/>
      <c r="AH360" s="14">
        <v>0.21227336824741999</v>
      </c>
      <c r="AI360" s="14">
        <v>0.22148344197661499</v>
      </c>
      <c r="AJ360" s="14"/>
      <c r="AK360" s="14">
        <v>0.22878578053793699</v>
      </c>
      <c r="AL360" s="14">
        <v>0.21831720336805899</v>
      </c>
      <c r="AM360" s="14"/>
      <c r="AN360" s="14">
        <v>0.22903541050050799</v>
      </c>
      <c r="AO360" s="14">
        <v>0.21796435049742799</v>
      </c>
      <c r="AP360" s="14"/>
      <c r="AQ360" s="14">
        <v>0.20531366258591999</v>
      </c>
      <c r="AR360" s="14">
        <v>0.24850065877003999</v>
      </c>
      <c r="AS360" s="14">
        <v>0.169534327999875</v>
      </c>
    </row>
    <row r="361" spans="2:45" x14ac:dyDescent="0.35">
      <c r="B361" t="s">
        <v>176</v>
      </c>
      <c r="C361" s="14">
        <v>0.15071481247631399</v>
      </c>
      <c r="D361" s="14">
        <v>0.122887995958637</v>
      </c>
      <c r="E361" s="14">
        <v>0.17911063841466801</v>
      </c>
      <c r="F361" s="14"/>
      <c r="G361" s="14">
        <v>0.12170223956643</v>
      </c>
      <c r="H361" s="14">
        <v>0.12932278157930099</v>
      </c>
      <c r="I361" s="14">
        <v>0.16249879608450599</v>
      </c>
      <c r="J361" s="14">
        <v>0.16621371171305499</v>
      </c>
      <c r="K361" s="14">
        <v>0.17348835213354299</v>
      </c>
      <c r="L361" s="14"/>
      <c r="M361" s="14">
        <v>0.121046568880585</v>
      </c>
      <c r="N361" s="14">
        <v>0.162699166264266</v>
      </c>
      <c r="O361" s="14">
        <v>0.12849684971101499</v>
      </c>
      <c r="P361" s="14">
        <v>0.18652205278686801</v>
      </c>
      <c r="Q361" s="14"/>
      <c r="R361" s="14">
        <v>0.149058956006073</v>
      </c>
      <c r="S361" s="14">
        <v>0.17404155990105699</v>
      </c>
      <c r="T361" s="14">
        <v>0.18562355680985301</v>
      </c>
      <c r="U361" s="14">
        <v>0.13735950290755</v>
      </c>
      <c r="V361" s="14">
        <v>9.8886842141080095E-2</v>
      </c>
      <c r="W361" s="14">
        <v>0.15035832554148701</v>
      </c>
      <c r="X361" s="14">
        <v>0.11360777107625999</v>
      </c>
      <c r="Y361" s="14">
        <v>0.15992998082882101</v>
      </c>
      <c r="Z361" s="14">
        <v>0.169689576283132</v>
      </c>
      <c r="AA361" s="14"/>
      <c r="AB361" s="14">
        <v>0.15708135129199999</v>
      </c>
      <c r="AC361" s="14">
        <v>0.16616756674085001</v>
      </c>
      <c r="AD361" s="14">
        <v>0.13723377265325401</v>
      </c>
      <c r="AE361" s="14">
        <v>0.139106952325147</v>
      </c>
      <c r="AF361" s="14">
        <v>3.4090739458748097E-2</v>
      </c>
      <c r="AG361" s="14"/>
      <c r="AH361" s="14">
        <v>8.5902237516968696E-2</v>
      </c>
      <c r="AI361" s="14">
        <v>0.18474440535919101</v>
      </c>
      <c r="AJ361" s="14"/>
      <c r="AK361" s="14">
        <v>8.3517433011030595E-2</v>
      </c>
      <c r="AL361" s="14">
        <v>0.18698591965966499</v>
      </c>
      <c r="AM361" s="14"/>
      <c r="AN361" s="14">
        <v>0.13199533851290199</v>
      </c>
      <c r="AO361" s="14">
        <v>0.166481672327214</v>
      </c>
      <c r="AP361" s="14"/>
      <c r="AQ361" s="14">
        <v>0.109380886946695</v>
      </c>
      <c r="AR361" s="14">
        <v>0.16982957951070701</v>
      </c>
      <c r="AS361" s="14">
        <v>0.13618079799698499</v>
      </c>
    </row>
    <row r="362" spans="2:45" x14ac:dyDescent="0.35">
      <c r="B362" t="s">
        <v>177</v>
      </c>
      <c r="C362" s="14">
        <v>0.20751246017923899</v>
      </c>
      <c r="D362" s="14">
        <v>0.17727911822609099</v>
      </c>
      <c r="E362" s="14">
        <v>0.237537642729471</v>
      </c>
      <c r="F362" s="14"/>
      <c r="G362" s="14">
        <v>0.170283310806678</v>
      </c>
      <c r="H362" s="14">
        <v>0.142076836255429</v>
      </c>
      <c r="I362" s="14">
        <v>0.18477978809685999</v>
      </c>
      <c r="J362" s="14">
        <v>0.25644500245171298</v>
      </c>
      <c r="K362" s="14">
        <v>0.29414530274151401</v>
      </c>
      <c r="L362" s="14"/>
      <c r="M362" s="14">
        <v>0.140850017010277</v>
      </c>
      <c r="N362" s="14">
        <v>0.20843240617478201</v>
      </c>
      <c r="O362" s="14">
        <v>0.22518426647530099</v>
      </c>
      <c r="P362" s="14">
        <v>0.26284934379731201</v>
      </c>
      <c r="Q362" s="14"/>
      <c r="R362" s="14">
        <v>0.111988341757548</v>
      </c>
      <c r="S362" s="14">
        <v>0.24794181126704501</v>
      </c>
      <c r="T362" s="14">
        <v>0.19611063285663499</v>
      </c>
      <c r="U362" s="14">
        <v>0.22389757970746499</v>
      </c>
      <c r="V362" s="14">
        <v>0.28358054567833502</v>
      </c>
      <c r="W362" s="14">
        <v>0.18758517010268</v>
      </c>
      <c r="X362" s="14">
        <v>0.28913718926263399</v>
      </c>
      <c r="Y362" s="14">
        <v>0.19015179408070601</v>
      </c>
      <c r="Z362" s="14">
        <v>0.17675080972756599</v>
      </c>
      <c r="AA362" s="14"/>
      <c r="AB362" s="14">
        <v>0.34590636526638202</v>
      </c>
      <c r="AC362" s="14">
        <v>0.23391523952548299</v>
      </c>
      <c r="AD362" s="14">
        <v>0.13555371896996901</v>
      </c>
      <c r="AE362" s="14">
        <v>0.112340216856888</v>
      </c>
      <c r="AF362" s="14">
        <v>0.129219739370484</v>
      </c>
      <c r="AG362" s="14"/>
      <c r="AH362" s="14">
        <v>8.0905165474072296E-2</v>
      </c>
      <c r="AI362" s="14">
        <v>0.26406081066305098</v>
      </c>
      <c r="AJ362" s="14"/>
      <c r="AK362" s="14">
        <v>8.7611330650702604E-2</v>
      </c>
      <c r="AL362" s="14">
        <v>0.263526725379303</v>
      </c>
      <c r="AM362" s="14"/>
      <c r="AN362" s="14">
        <v>9.9174471224242694E-2</v>
      </c>
      <c r="AO362" s="14">
        <v>0.296061846821361</v>
      </c>
      <c r="AP362" s="14"/>
      <c r="AQ362" s="14">
        <v>0.11806776180622899</v>
      </c>
      <c r="AR362" s="14">
        <v>0.22786672679450901</v>
      </c>
      <c r="AS362" s="14">
        <v>0.27222661328131798</v>
      </c>
    </row>
    <row r="363" spans="2:45" x14ac:dyDescent="0.35">
      <c r="B363" t="s">
        <v>70</v>
      </c>
      <c r="C363" s="14">
        <v>3.1509148318706E-2</v>
      </c>
      <c r="D363" s="14">
        <v>3.04175553257141E-2</v>
      </c>
      <c r="E363" s="14">
        <v>3.26734644064973E-2</v>
      </c>
      <c r="F363" s="14"/>
      <c r="G363" s="14">
        <v>1.9303189067403598E-2</v>
      </c>
      <c r="H363" s="14">
        <v>3.6503825166535102E-2</v>
      </c>
      <c r="I363" s="14">
        <v>3.7628542333394702E-2</v>
      </c>
      <c r="J363" s="14">
        <v>3.53195866713732E-2</v>
      </c>
      <c r="K363" s="14">
        <v>2.5791707819797401E-2</v>
      </c>
      <c r="L363" s="14"/>
      <c r="M363" s="14">
        <v>2.0896110956931498E-2</v>
      </c>
      <c r="N363" s="14">
        <v>2.3253283691229601E-2</v>
      </c>
      <c r="O363" s="14">
        <v>2.70363567451655E-2</v>
      </c>
      <c r="P363" s="14">
        <v>5.4027461515878498E-2</v>
      </c>
      <c r="Q363" s="14"/>
      <c r="R363" s="14">
        <v>2.28405206527518E-2</v>
      </c>
      <c r="S363" s="14">
        <v>2.8478643788796699E-2</v>
      </c>
      <c r="T363" s="14">
        <v>4.5889026048902701E-2</v>
      </c>
      <c r="U363" s="14">
        <v>3.3696427990262699E-2</v>
      </c>
      <c r="V363" s="14">
        <v>1.3432304199427401E-2</v>
      </c>
      <c r="W363" s="14">
        <v>4.4041372227947503E-2</v>
      </c>
      <c r="X363" s="14">
        <v>1.0197319516691099E-2</v>
      </c>
      <c r="Y363" s="14">
        <v>4.3771292281490203E-2</v>
      </c>
      <c r="Z363" s="14">
        <v>4.74731372779175E-2</v>
      </c>
      <c r="AA363" s="14"/>
      <c r="AB363" s="14">
        <v>3.9599823658939E-2</v>
      </c>
      <c r="AC363" s="14">
        <v>3.8742338533703798E-2</v>
      </c>
      <c r="AD363" s="14">
        <v>3.2478241264837497E-2</v>
      </c>
      <c r="AE363" s="14">
        <v>3.8573906970227798E-3</v>
      </c>
      <c r="AF363" s="14">
        <v>0</v>
      </c>
      <c r="AG363" s="14"/>
      <c r="AH363" s="14">
        <v>1.8293469816253499E-2</v>
      </c>
      <c r="AI363" s="14">
        <v>2.80358535125717E-2</v>
      </c>
      <c r="AJ363" s="14"/>
      <c r="AK363" s="14">
        <v>2.1257506831012098E-2</v>
      </c>
      <c r="AL363" s="14">
        <v>2.6604232081760399E-2</v>
      </c>
      <c r="AM363" s="14"/>
      <c r="AN363" s="14">
        <v>1.7981269868668399E-2</v>
      </c>
      <c r="AO363" s="14">
        <v>4.1152608002362298E-2</v>
      </c>
      <c r="AP363" s="14"/>
      <c r="AQ363" s="14">
        <v>1.28078162498752E-2</v>
      </c>
      <c r="AR363" s="14">
        <v>3.0789769579836E-2</v>
      </c>
      <c r="AS363" s="14">
        <v>4.0640068704917001E-2</v>
      </c>
    </row>
    <row r="364" spans="2:45" x14ac:dyDescent="0.35">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row>
    <row r="365" spans="2:45" x14ac:dyDescent="0.35">
      <c r="B365" s="6" t="s">
        <v>182</v>
      </c>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row>
    <row r="366" spans="2:45" x14ac:dyDescent="0.35">
      <c r="B366" s="24" t="s">
        <v>76</v>
      </c>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row>
    <row r="367" spans="2:45" x14ac:dyDescent="0.35">
      <c r="B367" t="s">
        <v>173</v>
      </c>
      <c r="C367" s="14">
        <v>9.0550834766907104E-2</v>
      </c>
      <c r="D367" s="14">
        <v>0.11223413552872601</v>
      </c>
      <c r="E367" s="14">
        <v>6.8833697020161497E-2</v>
      </c>
      <c r="F367" s="14"/>
      <c r="G367" s="14">
        <v>0.102153101370469</v>
      </c>
      <c r="H367" s="14">
        <v>0.112073745655242</v>
      </c>
      <c r="I367" s="14">
        <v>0.113686028909253</v>
      </c>
      <c r="J367" s="14">
        <v>6.0637502899441698E-2</v>
      </c>
      <c r="K367" s="14">
        <v>6.05038103989292E-2</v>
      </c>
      <c r="L367" s="14"/>
      <c r="M367" s="14">
        <v>8.8805700227050796E-2</v>
      </c>
      <c r="N367" s="14">
        <v>6.8091984991188695E-2</v>
      </c>
      <c r="O367" s="14">
        <v>0.13576694834865299</v>
      </c>
      <c r="P367" s="14">
        <v>7.7804858965684898E-2</v>
      </c>
      <c r="Q367" s="14"/>
      <c r="R367" s="14">
        <v>0.147559333055887</v>
      </c>
      <c r="S367" s="14">
        <v>7.0025229178822701E-2</v>
      </c>
      <c r="T367" s="14">
        <v>8.6668361248572898E-2</v>
      </c>
      <c r="U367" s="14">
        <v>6.22261039465688E-2</v>
      </c>
      <c r="V367" s="14">
        <v>8.7263833082030506E-2</v>
      </c>
      <c r="W367" s="14">
        <v>0.1107607852333</v>
      </c>
      <c r="X367" s="14">
        <v>7.6083780828008804E-2</v>
      </c>
      <c r="Y367" s="14">
        <v>0.107338672844073</v>
      </c>
      <c r="Z367" s="14">
        <v>6.4004212786487893E-2</v>
      </c>
      <c r="AA367" s="14"/>
      <c r="AB367" s="14">
        <v>7.0678386259848805E-2</v>
      </c>
      <c r="AC367" s="14">
        <v>7.1991023900040294E-2</v>
      </c>
      <c r="AD367" s="14">
        <v>0.111980810445484</v>
      </c>
      <c r="AE367" s="14">
        <v>0.116624916846432</v>
      </c>
      <c r="AF367" s="14">
        <v>1.2787763194209399E-2</v>
      </c>
      <c r="AG367" s="14"/>
      <c r="AH367" s="14">
        <v>0.15001524440055</v>
      </c>
      <c r="AI367" s="14">
        <v>6.2096789261713602E-2</v>
      </c>
      <c r="AJ367" s="14"/>
      <c r="AK367" s="14">
        <v>0.145705854236998</v>
      </c>
      <c r="AL367" s="14">
        <v>6.6247401245992099E-2</v>
      </c>
      <c r="AM367" s="14"/>
      <c r="AN367" s="14">
        <v>0.14331702639781499</v>
      </c>
      <c r="AO367" s="14">
        <v>4.8167558012427003E-2</v>
      </c>
      <c r="AP367" s="14"/>
      <c r="AQ367" s="14">
        <v>0.138589109965402</v>
      </c>
      <c r="AR367" s="14">
        <v>7.9218255909630594E-2</v>
      </c>
      <c r="AS367" s="14">
        <v>5.2828003496342403E-2</v>
      </c>
    </row>
    <row r="368" spans="2:45" x14ac:dyDescent="0.35">
      <c r="B368" t="s">
        <v>174</v>
      </c>
      <c r="C368" s="14">
        <v>0.161012546292087</v>
      </c>
      <c r="D368" s="14">
        <v>0.19129738580286301</v>
      </c>
      <c r="E368" s="14">
        <v>0.130748460761691</v>
      </c>
      <c r="F368" s="14"/>
      <c r="G368" s="14">
        <v>0.22838064754197801</v>
      </c>
      <c r="H368" s="14">
        <v>0.193578125961758</v>
      </c>
      <c r="I368" s="14">
        <v>0.17344808159208799</v>
      </c>
      <c r="J368" s="14">
        <v>0.10735283884537</v>
      </c>
      <c r="K368" s="14">
        <v>0.10209644326400499</v>
      </c>
      <c r="L368" s="14"/>
      <c r="M368" s="14">
        <v>0.171461395802427</v>
      </c>
      <c r="N368" s="14">
        <v>0.12873190737763701</v>
      </c>
      <c r="O368" s="14">
        <v>0.191621974790812</v>
      </c>
      <c r="P368" s="14">
        <v>0.15758746278612201</v>
      </c>
      <c r="Q368" s="14"/>
      <c r="R368" s="14">
        <v>0.19008022060695201</v>
      </c>
      <c r="S368" s="14">
        <v>9.8399523506062403E-2</v>
      </c>
      <c r="T368" s="14">
        <v>0.14480585685650599</v>
      </c>
      <c r="U368" s="14">
        <v>0.188710994122714</v>
      </c>
      <c r="V368" s="14">
        <v>0.156574890034724</v>
      </c>
      <c r="W368" s="14">
        <v>0.16770566348604399</v>
      </c>
      <c r="X368" s="14">
        <v>0.17399781302064299</v>
      </c>
      <c r="Y368" s="14">
        <v>0.17552960476760401</v>
      </c>
      <c r="Z368" s="14">
        <v>0.17358455139545401</v>
      </c>
      <c r="AA368" s="14"/>
      <c r="AB368" s="14">
        <v>0.13837006409666999</v>
      </c>
      <c r="AC368" s="14">
        <v>0.121998941832118</v>
      </c>
      <c r="AD368" s="14">
        <v>0.179654055314627</v>
      </c>
      <c r="AE368" s="14">
        <v>0.20524032549580901</v>
      </c>
      <c r="AF368" s="14">
        <v>0.29048888038159199</v>
      </c>
      <c r="AG368" s="14"/>
      <c r="AH368" s="14">
        <v>0.24457416082668701</v>
      </c>
      <c r="AI368" s="14">
        <v>0.12607889399130301</v>
      </c>
      <c r="AJ368" s="14"/>
      <c r="AK368" s="14">
        <v>0.22756475132906101</v>
      </c>
      <c r="AL368" s="14">
        <v>0.131876777827168</v>
      </c>
      <c r="AM368" s="14"/>
      <c r="AN368" s="14">
        <v>0.22024941843711501</v>
      </c>
      <c r="AO368" s="14">
        <v>0.113484900078651</v>
      </c>
      <c r="AP368" s="14"/>
      <c r="AQ368" s="14">
        <v>0.199690130278105</v>
      </c>
      <c r="AR368" s="14">
        <v>0.14010853217125599</v>
      </c>
      <c r="AS368" s="14">
        <v>0.18689248569846401</v>
      </c>
    </row>
    <row r="369" spans="2:45" x14ac:dyDescent="0.35">
      <c r="B369" t="s">
        <v>175</v>
      </c>
      <c r="C369" s="14">
        <v>0.16767888532151101</v>
      </c>
      <c r="D369" s="14">
        <v>0.17268837878829499</v>
      </c>
      <c r="E369" s="14">
        <v>0.16189403878865499</v>
      </c>
      <c r="F369" s="14"/>
      <c r="G369" s="14">
        <v>0.17727648848272601</v>
      </c>
      <c r="H369" s="14">
        <v>0.17449064037402401</v>
      </c>
      <c r="I369" s="14">
        <v>0.153293173597702</v>
      </c>
      <c r="J369" s="14">
        <v>0.17228332690953799</v>
      </c>
      <c r="K369" s="14">
        <v>0.161370178415465</v>
      </c>
      <c r="L369" s="14"/>
      <c r="M369" s="14">
        <v>0.18483919484158901</v>
      </c>
      <c r="N369" s="14">
        <v>0.14883695842530001</v>
      </c>
      <c r="O369" s="14">
        <v>0.173318753854251</v>
      </c>
      <c r="P369" s="14">
        <v>0.16710254521398199</v>
      </c>
      <c r="Q369" s="14"/>
      <c r="R369" s="14">
        <v>0.17670195191597801</v>
      </c>
      <c r="S369" s="14">
        <v>0.157298347251486</v>
      </c>
      <c r="T369" s="14">
        <v>0.17250703033185</v>
      </c>
      <c r="U369" s="14">
        <v>0.186212969436862</v>
      </c>
      <c r="V369" s="14">
        <v>0.114823105561666</v>
      </c>
      <c r="W369" s="14">
        <v>0.18237670155958199</v>
      </c>
      <c r="X369" s="14">
        <v>0.171309546095015</v>
      </c>
      <c r="Y369" s="14">
        <v>0.145896456518125</v>
      </c>
      <c r="Z369" s="14">
        <v>0.18080549318590999</v>
      </c>
      <c r="AA369" s="14"/>
      <c r="AB369" s="14">
        <v>0.13966959149788599</v>
      </c>
      <c r="AC369" s="14">
        <v>0.168502493181477</v>
      </c>
      <c r="AD369" s="14">
        <v>0.18843521650093201</v>
      </c>
      <c r="AE369" s="14">
        <v>0.158418384976934</v>
      </c>
      <c r="AF369" s="14">
        <v>0.26327349244439202</v>
      </c>
      <c r="AG369" s="14"/>
      <c r="AH369" s="14">
        <v>0.19843050242166901</v>
      </c>
      <c r="AI369" s="14">
        <v>0.15104820996656701</v>
      </c>
      <c r="AJ369" s="14"/>
      <c r="AK369" s="14">
        <v>0.20654821493879899</v>
      </c>
      <c r="AL369" s="14">
        <v>0.14487359855724899</v>
      </c>
      <c r="AM369" s="14"/>
      <c r="AN369" s="14">
        <v>0.20121397870584701</v>
      </c>
      <c r="AO369" s="14">
        <v>0.13830324872098701</v>
      </c>
      <c r="AP369" s="14"/>
      <c r="AQ369" s="14">
        <v>0.18549954712462</v>
      </c>
      <c r="AR369" s="14">
        <v>0.16438979962589301</v>
      </c>
      <c r="AS369" s="14">
        <v>0.14626470377655601</v>
      </c>
    </row>
    <row r="370" spans="2:45" x14ac:dyDescent="0.35">
      <c r="B370" t="s">
        <v>176</v>
      </c>
      <c r="C370" s="14">
        <v>0.20155546000413299</v>
      </c>
      <c r="D370" s="14">
        <v>0.19588535855352801</v>
      </c>
      <c r="E370" s="14">
        <v>0.20767791033822</v>
      </c>
      <c r="F370" s="14"/>
      <c r="G370" s="14">
        <v>0.199966430439523</v>
      </c>
      <c r="H370" s="14">
        <v>0.18170649022461599</v>
      </c>
      <c r="I370" s="14">
        <v>0.17341003083465001</v>
      </c>
      <c r="J370" s="14">
        <v>0.22640487344658999</v>
      </c>
      <c r="K370" s="14">
        <v>0.231566161385204</v>
      </c>
      <c r="L370" s="14"/>
      <c r="M370" s="14">
        <v>0.24895725723456</v>
      </c>
      <c r="N370" s="14">
        <v>0.21056320932612499</v>
      </c>
      <c r="O370" s="14">
        <v>0.16217286248382001</v>
      </c>
      <c r="P370" s="14">
        <v>0.17181833058203799</v>
      </c>
      <c r="Q370" s="14"/>
      <c r="R370" s="14">
        <v>0.195088888670956</v>
      </c>
      <c r="S370" s="14">
        <v>0.235434056284367</v>
      </c>
      <c r="T370" s="14">
        <v>0.192712380839343</v>
      </c>
      <c r="U370" s="14">
        <v>0.24131715919316199</v>
      </c>
      <c r="V370" s="14">
        <v>0.22999956825165399</v>
      </c>
      <c r="W370" s="14">
        <v>0.18436790479693899</v>
      </c>
      <c r="X370" s="14">
        <v>0.14220461277195701</v>
      </c>
      <c r="Y370" s="14">
        <v>0.21115322709812101</v>
      </c>
      <c r="Z370" s="14">
        <v>0.17640266432969001</v>
      </c>
      <c r="AA370" s="14"/>
      <c r="AB370" s="14">
        <v>0.178740836887609</v>
      </c>
      <c r="AC370" s="14">
        <v>0.19878677472463799</v>
      </c>
      <c r="AD370" s="14">
        <v>0.192526802937975</v>
      </c>
      <c r="AE370" s="14">
        <v>0.25724127880249598</v>
      </c>
      <c r="AF370" s="14">
        <v>0.206997923302917</v>
      </c>
      <c r="AG370" s="14"/>
      <c r="AH370" s="14">
        <v>0.199551119794809</v>
      </c>
      <c r="AI370" s="14">
        <v>0.20290787298378901</v>
      </c>
      <c r="AJ370" s="14"/>
      <c r="AK370" s="14">
        <v>0.19734054777968499</v>
      </c>
      <c r="AL370" s="14">
        <v>0.208551503449563</v>
      </c>
      <c r="AM370" s="14"/>
      <c r="AN370" s="14">
        <v>0.20242138163679499</v>
      </c>
      <c r="AO370" s="14">
        <v>0.202685171677845</v>
      </c>
      <c r="AP370" s="14"/>
      <c r="AQ370" s="14">
        <v>0.23388553219550101</v>
      </c>
      <c r="AR370" s="14">
        <v>0.19408836831491599</v>
      </c>
      <c r="AS370" s="14">
        <v>0.17959185467236799</v>
      </c>
    </row>
    <row r="371" spans="2:45" x14ac:dyDescent="0.35">
      <c r="B371" t="s">
        <v>177</v>
      </c>
      <c r="C371" s="14">
        <v>0.34488552946979301</v>
      </c>
      <c r="D371" s="14">
        <v>0.29655012544178699</v>
      </c>
      <c r="E371" s="14">
        <v>0.393460371133939</v>
      </c>
      <c r="F371" s="14"/>
      <c r="G371" s="14">
        <v>0.26155307578917802</v>
      </c>
      <c r="H371" s="14">
        <v>0.30082770467823799</v>
      </c>
      <c r="I371" s="14">
        <v>0.34977192823456499</v>
      </c>
      <c r="J371" s="14">
        <v>0.402027050817165</v>
      </c>
      <c r="K371" s="14">
        <v>0.408907848444163</v>
      </c>
      <c r="L371" s="14"/>
      <c r="M371" s="14">
        <v>0.28083228651435399</v>
      </c>
      <c r="N371" s="14">
        <v>0.420822153143182</v>
      </c>
      <c r="O371" s="14">
        <v>0.29607112082701198</v>
      </c>
      <c r="P371" s="14">
        <v>0.37693118365115602</v>
      </c>
      <c r="Q371" s="14"/>
      <c r="R371" s="14">
        <v>0.25466433222876</v>
      </c>
      <c r="S371" s="14">
        <v>0.40641355904936199</v>
      </c>
      <c r="T371" s="14">
        <v>0.37382325097185898</v>
      </c>
      <c r="U371" s="14">
        <v>0.28801957407546203</v>
      </c>
      <c r="V371" s="14">
        <v>0.393971778632912</v>
      </c>
      <c r="W371" s="14">
        <v>0.31311821890424002</v>
      </c>
      <c r="X371" s="14">
        <v>0.40939156634117202</v>
      </c>
      <c r="Y371" s="14">
        <v>0.337056584077364</v>
      </c>
      <c r="Z371" s="14">
        <v>0.35007889343430099</v>
      </c>
      <c r="AA371" s="14"/>
      <c r="AB371" s="14">
        <v>0.43104860941441703</v>
      </c>
      <c r="AC371" s="14">
        <v>0.39665279419947502</v>
      </c>
      <c r="AD371" s="14">
        <v>0.29734699304225398</v>
      </c>
      <c r="AE371" s="14">
        <v>0.24917451308999999</v>
      </c>
      <c r="AF371" s="14">
        <v>0.22645194067689101</v>
      </c>
      <c r="AG371" s="14"/>
      <c r="AH371" s="14">
        <v>0.18653170546345599</v>
      </c>
      <c r="AI371" s="14">
        <v>0.42523826609196103</v>
      </c>
      <c r="AJ371" s="14"/>
      <c r="AK371" s="14">
        <v>0.19516891698085601</v>
      </c>
      <c r="AL371" s="14">
        <v>0.41941009077997599</v>
      </c>
      <c r="AM371" s="14"/>
      <c r="AN371" s="14">
        <v>0.21398648184963301</v>
      </c>
      <c r="AO371" s="14">
        <v>0.45443774603418402</v>
      </c>
      <c r="AP371" s="14"/>
      <c r="AQ371" s="14">
        <v>0.218961505488181</v>
      </c>
      <c r="AR371" s="14">
        <v>0.39141550885785098</v>
      </c>
      <c r="AS371" s="14">
        <v>0.392005761798501</v>
      </c>
    </row>
    <row r="372" spans="2:45" x14ac:dyDescent="0.35">
      <c r="B372" t="s">
        <v>70</v>
      </c>
      <c r="C372" s="14">
        <v>3.4316744145568401E-2</v>
      </c>
      <c r="D372" s="14">
        <v>3.13446158847994E-2</v>
      </c>
      <c r="E372" s="14">
        <v>3.7385521957334002E-2</v>
      </c>
      <c r="F372" s="14"/>
      <c r="G372" s="14">
        <v>3.06702563761269E-2</v>
      </c>
      <c r="H372" s="14">
        <v>3.7323293106121501E-2</v>
      </c>
      <c r="I372" s="14">
        <v>3.6390756831740603E-2</v>
      </c>
      <c r="J372" s="14">
        <v>3.1294407081896E-2</v>
      </c>
      <c r="K372" s="14">
        <v>3.5555558092233597E-2</v>
      </c>
      <c r="L372" s="14"/>
      <c r="M372" s="14">
        <v>2.5104165380019101E-2</v>
      </c>
      <c r="N372" s="14">
        <v>2.2953786736568799E-2</v>
      </c>
      <c r="O372" s="14">
        <v>4.1048339695451297E-2</v>
      </c>
      <c r="P372" s="14">
        <v>4.8755618801016497E-2</v>
      </c>
      <c r="Q372" s="14"/>
      <c r="R372" s="14">
        <v>3.5905273521467503E-2</v>
      </c>
      <c r="S372" s="14">
        <v>3.2429284729899498E-2</v>
      </c>
      <c r="T372" s="14">
        <v>2.9483119751869499E-2</v>
      </c>
      <c r="U372" s="14">
        <v>3.3513199225231501E-2</v>
      </c>
      <c r="V372" s="14">
        <v>1.7366824437013501E-2</v>
      </c>
      <c r="W372" s="14">
        <v>4.1670726019895403E-2</v>
      </c>
      <c r="X372" s="14">
        <v>2.7012680943204501E-2</v>
      </c>
      <c r="Y372" s="14">
        <v>2.3025454694713302E-2</v>
      </c>
      <c r="Z372" s="14">
        <v>5.5124184868157303E-2</v>
      </c>
      <c r="AA372" s="14"/>
      <c r="AB372" s="14">
        <v>4.1492511843568398E-2</v>
      </c>
      <c r="AC372" s="14">
        <v>4.2067972162252297E-2</v>
      </c>
      <c r="AD372" s="14">
        <v>3.0056121758727902E-2</v>
      </c>
      <c r="AE372" s="14">
        <v>1.3300580788329399E-2</v>
      </c>
      <c r="AF372" s="14">
        <v>0</v>
      </c>
      <c r="AG372" s="14"/>
      <c r="AH372" s="14">
        <v>2.0897267092828301E-2</v>
      </c>
      <c r="AI372" s="14">
        <v>3.2629967704666897E-2</v>
      </c>
      <c r="AJ372" s="14"/>
      <c r="AK372" s="14">
        <v>2.7671714734600301E-2</v>
      </c>
      <c r="AL372" s="14">
        <v>2.9040628140051601E-2</v>
      </c>
      <c r="AM372" s="14"/>
      <c r="AN372" s="14">
        <v>1.8811712972796199E-2</v>
      </c>
      <c r="AO372" s="14">
        <v>4.2921375475906798E-2</v>
      </c>
      <c r="AP372" s="14"/>
      <c r="AQ372" s="14">
        <v>2.3374174948190302E-2</v>
      </c>
      <c r="AR372" s="14">
        <v>3.0779535120453401E-2</v>
      </c>
      <c r="AS372" s="14">
        <v>4.24171905577687E-2</v>
      </c>
    </row>
    <row r="373" spans="2:45" x14ac:dyDescent="0.35">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row>
    <row r="374" spans="2:45" x14ac:dyDescent="0.35">
      <c r="B374" s="6" t="s">
        <v>183</v>
      </c>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row>
    <row r="375" spans="2:45" x14ac:dyDescent="0.35">
      <c r="B375" s="24" t="s">
        <v>76</v>
      </c>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row>
    <row r="376" spans="2:45" x14ac:dyDescent="0.35">
      <c r="B376" t="s">
        <v>173</v>
      </c>
      <c r="C376" s="14">
        <v>6.3046998673314203E-2</v>
      </c>
      <c r="D376" s="14">
        <v>8.0540708999381899E-2</v>
      </c>
      <c r="E376" s="14">
        <v>4.5506283168059901E-2</v>
      </c>
      <c r="F376" s="14"/>
      <c r="G376" s="14">
        <v>8.5327702418929605E-2</v>
      </c>
      <c r="H376" s="14">
        <v>0.101440977799065</v>
      </c>
      <c r="I376" s="14">
        <v>6.5355508609702601E-2</v>
      </c>
      <c r="J376" s="14">
        <v>3.3080762001287498E-2</v>
      </c>
      <c r="K376" s="14">
        <v>2.6821865510481002E-2</v>
      </c>
      <c r="L376" s="14"/>
      <c r="M376" s="14">
        <v>6.7444595469565494E-2</v>
      </c>
      <c r="N376" s="14">
        <v>5.30999334733087E-2</v>
      </c>
      <c r="O376" s="14">
        <v>7.1731818747767795E-2</v>
      </c>
      <c r="P376" s="14">
        <v>6.2250147878948697E-2</v>
      </c>
      <c r="Q376" s="14"/>
      <c r="R376" s="14">
        <v>0.10475674751977</v>
      </c>
      <c r="S376" s="14">
        <v>2.68437896461594E-2</v>
      </c>
      <c r="T376" s="14">
        <v>8.4293063785946504E-2</v>
      </c>
      <c r="U376" s="14">
        <v>4.7727770647457902E-2</v>
      </c>
      <c r="V376" s="14">
        <v>5.5301446369457198E-2</v>
      </c>
      <c r="W376" s="14">
        <v>9.26417755565319E-2</v>
      </c>
      <c r="X376" s="14">
        <v>4.2788674550158501E-2</v>
      </c>
      <c r="Y376" s="14">
        <v>6.9941702687007196E-2</v>
      </c>
      <c r="Z376" s="14">
        <v>4.8352059486259397E-2</v>
      </c>
      <c r="AA376" s="14"/>
      <c r="AB376" s="14">
        <v>3.2343353896208099E-2</v>
      </c>
      <c r="AC376" s="14">
        <v>5.0893621505771501E-2</v>
      </c>
      <c r="AD376" s="14">
        <v>8.4060849489131298E-2</v>
      </c>
      <c r="AE376" s="14">
        <v>9.3888704599119605E-2</v>
      </c>
      <c r="AF376" s="14">
        <v>3.12132747163852E-2</v>
      </c>
      <c r="AG376" s="14"/>
      <c r="AH376" s="14">
        <v>0.13043422543349001</v>
      </c>
      <c r="AI376" s="14">
        <v>3.1579139634327701E-2</v>
      </c>
      <c r="AJ376" s="14"/>
      <c r="AK376" s="14">
        <v>0.12757528310456601</v>
      </c>
      <c r="AL376" s="14">
        <v>3.4576624893024301E-2</v>
      </c>
      <c r="AM376" s="14"/>
      <c r="AN376" s="14">
        <v>0.115532174058062</v>
      </c>
      <c r="AO376" s="14">
        <v>2.2048452189568399E-2</v>
      </c>
      <c r="AP376" s="14"/>
      <c r="AQ376" s="14">
        <v>0.103030063091025</v>
      </c>
      <c r="AR376" s="14">
        <v>4.7475142038270801E-2</v>
      </c>
      <c r="AS376" s="14">
        <v>6.0591394954851899E-2</v>
      </c>
    </row>
    <row r="377" spans="2:45" x14ac:dyDescent="0.35">
      <c r="B377" t="s">
        <v>174</v>
      </c>
      <c r="C377" s="14">
        <v>0.14865524084193699</v>
      </c>
      <c r="D377" s="14">
        <v>0.17329451974534801</v>
      </c>
      <c r="E377" s="14">
        <v>0.12301110310734401</v>
      </c>
      <c r="F377" s="14"/>
      <c r="G377" s="14">
        <v>0.217328109282032</v>
      </c>
      <c r="H377" s="14">
        <v>0.200349213844457</v>
      </c>
      <c r="I377" s="14">
        <v>0.14590070221491999</v>
      </c>
      <c r="J377" s="14">
        <v>0.108658508114046</v>
      </c>
      <c r="K377" s="14">
        <v>6.6711333775613502E-2</v>
      </c>
      <c r="L377" s="14"/>
      <c r="M377" s="14">
        <v>0.16723812460710699</v>
      </c>
      <c r="N377" s="14">
        <v>0.16338109684315399</v>
      </c>
      <c r="O377" s="14">
        <v>0.14842180312104999</v>
      </c>
      <c r="P377" s="14">
        <v>0.116438595390931</v>
      </c>
      <c r="Q377" s="14"/>
      <c r="R377" s="14">
        <v>0.17304043061988</v>
      </c>
      <c r="S377" s="14">
        <v>0.123931806320369</v>
      </c>
      <c r="T377" s="14">
        <v>0.127358851293391</v>
      </c>
      <c r="U377" s="14">
        <v>0.14593794874855701</v>
      </c>
      <c r="V377" s="14">
        <v>0.151762796528776</v>
      </c>
      <c r="W377" s="14">
        <v>0.18828800844349</v>
      </c>
      <c r="X377" s="14">
        <v>0.111439315928166</v>
      </c>
      <c r="Y377" s="14">
        <v>0.13338420092202999</v>
      </c>
      <c r="Z377" s="14">
        <v>0.16949930579164599</v>
      </c>
      <c r="AA377" s="14"/>
      <c r="AB377" s="14">
        <v>0.10911066075723</v>
      </c>
      <c r="AC377" s="14">
        <v>0.13667664265400301</v>
      </c>
      <c r="AD377" s="14">
        <v>0.16299331747555401</v>
      </c>
      <c r="AE377" s="14">
        <v>0.174808617782337</v>
      </c>
      <c r="AF377" s="14">
        <v>0.33428984263026301</v>
      </c>
      <c r="AG377" s="14"/>
      <c r="AH377" s="14">
        <v>0.25992147165620999</v>
      </c>
      <c r="AI377" s="14">
        <v>0.103235274017955</v>
      </c>
      <c r="AJ377" s="14"/>
      <c r="AK377" s="14">
        <v>0.26070692686360902</v>
      </c>
      <c r="AL377" s="14">
        <v>0.101649285082846</v>
      </c>
      <c r="AM377" s="14"/>
      <c r="AN377" s="14">
        <v>0.21815715520082199</v>
      </c>
      <c r="AO377" s="14">
        <v>9.3333109357014499E-2</v>
      </c>
      <c r="AP377" s="14"/>
      <c r="AQ377" s="14">
        <v>0.205282921874165</v>
      </c>
      <c r="AR377" s="14">
        <v>0.136671397792056</v>
      </c>
      <c r="AS377" s="14">
        <v>0.123865231235398</v>
      </c>
    </row>
    <row r="378" spans="2:45" x14ac:dyDescent="0.35">
      <c r="B378" t="s">
        <v>175</v>
      </c>
      <c r="C378" s="14">
        <v>0.15680190056902901</v>
      </c>
      <c r="D378" s="14">
        <v>0.17924221226579801</v>
      </c>
      <c r="E378" s="14">
        <v>0.134450798345949</v>
      </c>
      <c r="F378" s="14"/>
      <c r="G378" s="14">
        <v>0.19379300177800399</v>
      </c>
      <c r="H378" s="14">
        <v>0.17488175685516599</v>
      </c>
      <c r="I378" s="14">
        <v>0.15092210055906699</v>
      </c>
      <c r="J378" s="14">
        <v>0.14245772437800899</v>
      </c>
      <c r="K378" s="14">
        <v>0.121210728635421</v>
      </c>
      <c r="L378" s="14"/>
      <c r="M378" s="14">
        <v>0.19438958084903099</v>
      </c>
      <c r="N378" s="14">
        <v>0.12664711806623699</v>
      </c>
      <c r="O378" s="14">
        <v>0.17293646065819801</v>
      </c>
      <c r="P378" s="14">
        <v>0.13232020053519</v>
      </c>
      <c r="Q378" s="14"/>
      <c r="R378" s="14">
        <v>0.21489499929831801</v>
      </c>
      <c r="S378" s="14">
        <v>0.14372924785946101</v>
      </c>
      <c r="T378" s="14">
        <v>0.118114450756491</v>
      </c>
      <c r="U378" s="14">
        <v>0.112380014214516</v>
      </c>
      <c r="V378" s="14">
        <v>0.15307905323017101</v>
      </c>
      <c r="W378" s="14">
        <v>0.16981903901541001</v>
      </c>
      <c r="X378" s="14">
        <v>0.146001960353036</v>
      </c>
      <c r="Y378" s="14">
        <v>0.132884897061473</v>
      </c>
      <c r="Z378" s="14">
        <v>0.17894354414998601</v>
      </c>
      <c r="AA378" s="14"/>
      <c r="AB378" s="14">
        <v>0.14301847207511001</v>
      </c>
      <c r="AC378" s="14">
        <v>0.127362963050387</v>
      </c>
      <c r="AD378" s="14">
        <v>0.178411142740696</v>
      </c>
      <c r="AE378" s="14">
        <v>0.197583078617762</v>
      </c>
      <c r="AF378" s="14">
        <v>0.24187180244938</v>
      </c>
      <c r="AG378" s="14"/>
      <c r="AH378" s="14">
        <v>0.198826045244752</v>
      </c>
      <c r="AI378" s="14">
        <v>0.13298006850219801</v>
      </c>
      <c r="AJ378" s="14"/>
      <c r="AK378" s="14">
        <v>0.20356155520723401</v>
      </c>
      <c r="AL378" s="14">
        <v>0.125227458262816</v>
      </c>
      <c r="AM378" s="14"/>
      <c r="AN378" s="14">
        <v>0.20502488649610801</v>
      </c>
      <c r="AO378" s="14">
        <v>0.114184688491294</v>
      </c>
      <c r="AP378" s="14"/>
      <c r="AQ378" s="14">
        <v>0.20531258994017501</v>
      </c>
      <c r="AR378" s="14">
        <v>0.13145554689451999</v>
      </c>
      <c r="AS378" s="14">
        <v>0.16372386749663501</v>
      </c>
    </row>
    <row r="379" spans="2:45" x14ac:dyDescent="0.35">
      <c r="B379" t="s">
        <v>176</v>
      </c>
      <c r="C379" s="14">
        <v>0.16362319558388799</v>
      </c>
      <c r="D379" s="14">
        <v>0.148829526753673</v>
      </c>
      <c r="E379" s="14">
        <v>0.17888378215828499</v>
      </c>
      <c r="F379" s="14"/>
      <c r="G379" s="14">
        <v>0.126346595001537</v>
      </c>
      <c r="H379" s="14">
        <v>0.13080467630494699</v>
      </c>
      <c r="I379" s="14">
        <v>0.171034258998783</v>
      </c>
      <c r="J379" s="14">
        <v>0.185198890565094</v>
      </c>
      <c r="K379" s="14">
        <v>0.20686974952269399</v>
      </c>
      <c r="L379" s="14"/>
      <c r="M379" s="14">
        <v>0.19957383322295699</v>
      </c>
      <c r="N379" s="14">
        <v>0.15619831901157599</v>
      </c>
      <c r="O379" s="14">
        <v>0.12904675186289699</v>
      </c>
      <c r="P379" s="14">
        <v>0.162605366586411</v>
      </c>
      <c r="Q379" s="14"/>
      <c r="R379" s="14">
        <v>0.14673964537790399</v>
      </c>
      <c r="S379" s="14">
        <v>0.18243358956438299</v>
      </c>
      <c r="T379" s="14">
        <v>0.15081704061375001</v>
      </c>
      <c r="U379" s="14">
        <v>0.222453108582717</v>
      </c>
      <c r="V379" s="14">
        <v>0.15915183170417399</v>
      </c>
      <c r="W379" s="14">
        <v>0.11559430563756599</v>
      </c>
      <c r="X379" s="14">
        <v>0.17442716072139899</v>
      </c>
      <c r="Y379" s="14">
        <v>0.18609006536402301</v>
      </c>
      <c r="Z379" s="14">
        <v>0.144428888399284</v>
      </c>
      <c r="AA379" s="14"/>
      <c r="AB379" s="14">
        <v>0.14273396705813801</v>
      </c>
      <c r="AC379" s="14">
        <v>0.13923607100947899</v>
      </c>
      <c r="AD379" s="14">
        <v>0.18381233621536999</v>
      </c>
      <c r="AE379" s="14">
        <v>0.18393238206220899</v>
      </c>
      <c r="AF379" s="14">
        <v>0.135301747682045</v>
      </c>
      <c r="AG379" s="14"/>
      <c r="AH379" s="14">
        <v>0.16799236863383499</v>
      </c>
      <c r="AI379" s="14">
        <v>0.16258490130252701</v>
      </c>
      <c r="AJ379" s="14"/>
      <c r="AK379" s="14">
        <v>0.169817167082531</v>
      </c>
      <c r="AL379" s="14">
        <v>0.160940500659531</v>
      </c>
      <c r="AM379" s="14"/>
      <c r="AN379" s="14">
        <v>0.173683599397675</v>
      </c>
      <c r="AO379" s="14">
        <v>0.15696692517793701</v>
      </c>
      <c r="AP379" s="14"/>
      <c r="AQ379" s="14">
        <v>0.178910166104259</v>
      </c>
      <c r="AR379" s="14">
        <v>0.16637625316790999</v>
      </c>
      <c r="AS379" s="14">
        <v>0.14479488458015999</v>
      </c>
    </row>
    <row r="380" spans="2:45" x14ac:dyDescent="0.35">
      <c r="B380" t="s">
        <v>177</v>
      </c>
      <c r="C380" s="14">
        <v>0.43773385085799998</v>
      </c>
      <c r="D380" s="14">
        <v>0.390230351307217</v>
      </c>
      <c r="E380" s="14">
        <v>0.48565147350376298</v>
      </c>
      <c r="F380" s="14"/>
      <c r="G380" s="14">
        <v>0.33800493344835603</v>
      </c>
      <c r="H380" s="14">
        <v>0.35628450190586602</v>
      </c>
      <c r="I380" s="14">
        <v>0.43912835199773398</v>
      </c>
      <c r="J380" s="14">
        <v>0.50338381368414598</v>
      </c>
      <c r="K380" s="14">
        <v>0.55847718846775296</v>
      </c>
      <c r="L380" s="14"/>
      <c r="M380" s="14">
        <v>0.35499041019345901</v>
      </c>
      <c r="N380" s="14">
        <v>0.47557236907400002</v>
      </c>
      <c r="O380" s="14">
        <v>0.443598483834798</v>
      </c>
      <c r="P380" s="14">
        <v>0.48125081777812201</v>
      </c>
      <c r="Q380" s="14"/>
      <c r="R380" s="14">
        <v>0.33633510407115602</v>
      </c>
      <c r="S380" s="14">
        <v>0.469587285138302</v>
      </c>
      <c r="T380" s="14">
        <v>0.49487997222173502</v>
      </c>
      <c r="U380" s="14">
        <v>0.45425349734363801</v>
      </c>
      <c r="V380" s="14">
        <v>0.46727256796799499</v>
      </c>
      <c r="W380" s="14">
        <v>0.38960009810991297</v>
      </c>
      <c r="X380" s="14">
        <v>0.51898189474762801</v>
      </c>
      <c r="Y380" s="14">
        <v>0.43392784168397602</v>
      </c>
      <c r="Z380" s="14">
        <v>0.42100371552201699</v>
      </c>
      <c r="AA380" s="14"/>
      <c r="AB380" s="14">
        <v>0.54249279276053897</v>
      </c>
      <c r="AC380" s="14">
        <v>0.495948214477265</v>
      </c>
      <c r="AD380" s="14">
        <v>0.36382115999430298</v>
      </c>
      <c r="AE380" s="14">
        <v>0.34661134522752501</v>
      </c>
      <c r="AF380" s="14">
        <v>0.20221342816927201</v>
      </c>
      <c r="AG380" s="14"/>
      <c r="AH380" s="14">
        <v>0.218436684061732</v>
      </c>
      <c r="AI380" s="14">
        <v>0.54461148220357003</v>
      </c>
      <c r="AJ380" s="14"/>
      <c r="AK380" s="14">
        <v>0.21189619792935799</v>
      </c>
      <c r="AL380" s="14">
        <v>0.55440512023065003</v>
      </c>
      <c r="AM380" s="14"/>
      <c r="AN380" s="14">
        <v>0.27054800364040799</v>
      </c>
      <c r="AO380" s="14">
        <v>0.57407551797845802</v>
      </c>
      <c r="AP380" s="14"/>
      <c r="AQ380" s="14">
        <v>0.28538058984665599</v>
      </c>
      <c r="AR380" s="14">
        <v>0.49306882187101397</v>
      </c>
      <c r="AS380" s="14">
        <v>0.45511999050493102</v>
      </c>
    </row>
    <row r="381" spans="2:45" x14ac:dyDescent="0.35">
      <c r="B381" t="s">
        <v>70</v>
      </c>
      <c r="C381" s="14">
        <v>3.0138813473831499E-2</v>
      </c>
      <c r="D381" s="14">
        <v>2.7862680928581601E-2</v>
      </c>
      <c r="E381" s="14">
        <v>3.2496559716597997E-2</v>
      </c>
      <c r="F381" s="14"/>
      <c r="G381" s="14">
        <v>3.9199658071141098E-2</v>
      </c>
      <c r="H381" s="14">
        <v>3.62388732904999E-2</v>
      </c>
      <c r="I381" s="14">
        <v>2.76590776197927E-2</v>
      </c>
      <c r="J381" s="14">
        <v>2.72203012574171E-2</v>
      </c>
      <c r="K381" s="14">
        <v>1.9909134088037701E-2</v>
      </c>
      <c r="L381" s="14"/>
      <c r="M381" s="14">
        <v>1.6363455657880801E-2</v>
      </c>
      <c r="N381" s="14">
        <v>2.5101163531723501E-2</v>
      </c>
      <c r="O381" s="14">
        <v>3.4264681775289699E-2</v>
      </c>
      <c r="P381" s="14">
        <v>4.5134871830397702E-2</v>
      </c>
      <c r="Q381" s="14"/>
      <c r="R381" s="14">
        <v>2.4233073112972001E-2</v>
      </c>
      <c r="S381" s="14">
        <v>5.3474281471327503E-2</v>
      </c>
      <c r="T381" s="14">
        <v>2.4536621328685799E-2</v>
      </c>
      <c r="U381" s="14">
        <v>1.72476604631146E-2</v>
      </c>
      <c r="V381" s="14">
        <v>1.3432304199427401E-2</v>
      </c>
      <c r="W381" s="14">
        <v>4.40567732370888E-2</v>
      </c>
      <c r="X381" s="14">
        <v>6.3609936996133496E-3</v>
      </c>
      <c r="Y381" s="14">
        <v>4.3771292281490203E-2</v>
      </c>
      <c r="Z381" s="14">
        <v>3.7772486650807298E-2</v>
      </c>
      <c r="AA381" s="14"/>
      <c r="AB381" s="14">
        <v>3.0300753452775001E-2</v>
      </c>
      <c r="AC381" s="14">
        <v>4.9882487303093803E-2</v>
      </c>
      <c r="AD381" s="14">
        <v>2.6901194084945901E-2</v>
      </c>
      <c r="AE381" s="14">
        <v>3.1758717110478901E-3</v>
      </c>
      <c r="AF381" s="14">
        <v>5.5109904352655101E-2</v>
      </c>
      <c r="AG381" s="14"/>
      <c r="AH381" s="14">
        <v>2.4389204969980399E-2</v>
      </c>
      <c r="AI381" s="14">
        <v>2.5009134339423301E-2</v>
      </c>
      <c r="AJ381" s="14"/>
      <c r="AK381" s="14">
        <v>2.6442869812702101E-2</v>
      </c>
      <c r="AL381" s="14">
        <v>2.3201010871132601E-2</v>
      </c>
      <c r="AM381" s="14"/>
      <c r="AN381" s="14">
        <v>1.70541812069245E-2</v>
      </c>
      <c r="AO381" s="14">
        <v>3.9391306805727999E-2</v>
      </c>
      <c r="AP381" s="14"/>
      <c r="AQ381" s="14">
        <v>2.2083669143721001E-2</v>
      </c>
      <c r="AR381" s="14">
        <v>2.4952838236229301E-2</v>
      </c>
      <c r="AS381" s="14">
        <v>5.1904631228024502E-2</v>
      </c>
    </row>
    <row r="382" spans="2:45" x14ac:dyDescent="0.35">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row>
    <row r="383" spans="2:45" x14ac:dyDescent="0.35">
      <c r="B383" s="6" t="s">
        <v>184</v>
      </c>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row>
    <row r="384" spans="2:45" x14ac:dyDescent="0.35">
      <c r="B384" s="24" t="s">
        <v>76</v>
      </c>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row>
    <row r="385" spans="2:45" x14ac:dyDescent="0.35">
      <c r="B385" t="s">
        <v>173</v>
      </c>
      <c r="C385" s="14">
        <v>9.6557220765251306E-2</v>
      </c>
      <c r="D385" s="14">
        <v>0.114942163493403</v>
      </c>
      <c r="E385" s="14">
        <v>7.7126023803831295E-2</v>
      </c>
      <c r="F385" s="14"/>
      <c r="G385" s="14">
        <v>0.14321964091782999</v>
      </c>
      <c r="H385" s="14">
        <v>0.131738051804006</v>
      </c>
      <c r="I385" s="14">
        <v>8.7243476497278094E-2</v>
      </c>
      <c r="J385" s="14">
        <v>7.1721465328787204E-2</v>
      </c>
      <c r="K385" s="14">
        <v>4.7052652131360798E-2</v>
      </c>
      <c r="L385" s="14"/>
      <c r="M385" s="14">
        <v>0.13796911666117101</v>
      </c>
      <c r="N385" s="14">
        <v>6.4924813192845904E-2</v>
      </c>
      <c r="O385" s="14">
        <v>0.122872985064982</v>
      </c>
      <c r="P385" s="14">
        <v>6.3519292540321501E-2</v>
      </c>
      <c r="Q385" s="14"/>
      <c r="R385" s="14">
        <v>0.16333994619156</v>
      </c>
      <c r="S385" s="14">
        <v>7.2816280176151202E-2</v>
      </c>
      <c r="T385" s="14">
        <v>6.3535436958410907E-2</v>
      </c>
      <c r="U385" s="14">
        <v>6.2772011890201998E-2</v>
      </c>
      <c r="V385" s="14">
        <v>8.6580162468100602E-2</v>
      </c>
      <c r="W385" s="14">
        <v>0.11096095008839101</v>
      </c>
      <c r="X385" s="14">
        <v>7.5625974555877107E-2</v>
      </c>
      <c r="Y385" s="14">
        <v>6.7365671854634296E-2</v>
      </c>
      <c r="Z385" s="14">
        <v>0.120846658432076</v>
      </c>
      <c r="AA385" s="14"/>
      <c r="AB385" s="14">
        <v>5.6361536439003601E-2</v>
      </c>
      <c r="AC385" s="14">
        <v>7.7144882498361197E-2</v>
      </c>
      <c r="AD385" s="14">
        <v>0.116503722713935</v>
      </c>
      <c r="AE385" s="14">
        <v>0.15134073308478599</v>
      </c>
      <c r="AF385" s="14">
        <v>7.59178553460821E-2</v>
      </c>
      <c r="AG385" s="14"/>
      <c r="AH385" s="14">
        <v>0.17556047042746201</v>
      </c>
      <c r="AI385" s="14">
        <v>6.4456746431367298E-2</v>
      </c>
      <c r="AJ385" s="14"/>
      <c r="AK385" s="14">
        <v>0.17643250533454699</v>
      </c>
      <c r="AL385" s="14">
        <v>6.3919001706727402E-2</v>
      </c>
      <c r="AM385" s="14"/>
      <c r="AN385" s="14">
        <v>0.16348402245480401</v>
      </c>
      <c r="AO385" s="14">
        <v>4.5761283709884699E-2</v>
      </c>
      <c r="AP385" s="14"/>
      <c r="AQ385" s="14">
        <v>0.14344499404226599</v>
      </c>
      <c r="AR385" s="14">
        <v>8.0870345738285596E-2</v>
      </c>
      <c r="AS385" s="14">
        <v>8.9202488634425495E-2</v>
      </c>
    </row>
    <row r="386" spans="2:45" x14ac:dyDescent="0.35">
      <c r="B386" t="s">
        <v>174</v>
      </c>
      <c r="C386" s="14">
        <v>0.20573754113135301</v>
      </c>
      <c r="D386" s="14">
        <v>0.24339032325009799</v>
      </c>
      <c r="E386" s="14">
        <v>0.16812149552106201</v>
      </c>
      <c r="F386" s="14"/>
      <c r="G386" s="14">
        <v>0.288089428006084</v>
      </c>
      <c r="H386" s="14">
        <v>0.25543666090836697</v>
      </c>
      <c r="I386" s="14">
        <v>0.18474107667595299</v>
      </c>
      <c r="J386" s="14">
        <v>0.161776188289354</v>
      </c>
      <c r="K386" s="14">
        <v>0.139346445164651</v>
      </c>
      <c r="L386" s="14"/>
      <c r="M386" s="14">
        <v>0.22354690643219899</v>
      </c>
      <c r="N386" s="14">
        <v>0.20727435013946599</v>
      </c>
      <c r="O386" s="14">
        <v>0.195006964892291</v>
      </c>
      <c r="P386" s="14">
        <v>0.19842569695184201</v>
      </c>
      <c r="Q386" s="14"/>
      <c r="R386" s="14">
        <v>0.21756535461926199</v>
      </c>
      <c r="S386" s="14">
        <v>0.17659010386622701</v>
      </c>
      <c r="T386" s="14">
        <v>0.176914084940821</v>
      </c>
      <c r="U386" s="14">
        <v>0.19941309890221501</v>
      </c>
      <c r="V386" s="14">
        <v>0.209322812772927</v>
      </c>
      <c r="W386" s="14">
        <v>0.27316182209623702</v>
      </c>
      <c r="X386" s="14">
        <v>0.20271186798649601</v>
      </c>
      <c r="Y386" s="14">
        <v>0.22631612346399299</v>
      </c>
      <c r="Z386" s="14">
        <v>0.194369847045991</v>
      </c>
      <c r="AA386" s="14"/>
      <c r="AB386" s="14">
        <v>0.17764525046277899</v>
      </c>
      <c r="AC386" s="14">
        <v>0.17937564075689</v>
      </c>
      <c r="AD386" s="14">
        <v>0.23041022810945799</v>
      </c>
      <c r="AE386" s="14">
        <v>0.22731505096096899</v>
      </c>
      <c r="AF386" s="14">
        <v>0.35491046760024703</v>
      </c>
      <c r="AG386" s="14"/>
      <c r="AH386" s="14">
        <v>0.29972893865238298</v>
      </c>
      <c r="AI386" s="14">
        <v>0.16576229635138101</v>
      </c>
      <c r="AJ386" s="14"/>
      <c r="AK386" s="14">
        <v>0.29750087425023602</v>
      </c>
      <c r="AL386" s="14">
        <v>0.17050683038735001</v>
      </c>
      <c r="AM386" s="14"/>
      <c r="AN386" s="14">
        <v>0.25999864244037502</v>
      </c>
      <c r="AO386" s="14">
        <v>0.165073309293674</v>
      </c>
      <c r="AP386" s="14"/>
      <c r="AQ386" s="14">
        <v>0.25405547119649902</v>
      </c>
      <c r="AR386" s="14">
        <v>0.195104205331911</v>
      </c>
      <c r="AS386" s="14">
        <v>0.19829701054319401</v>
      </c>
    </row>
    <row r="387" spans="2:45" x14ac:dyDescent="0.35">
      <c r="B387" t="s">
        <v>175</v>
      </c>
      <c r="C387" s="14">
        <v>0.208947644857049</v>
      </c>
      <c r="D387" s="14">
        <v>0.19954084303854899</v>
      </c>
      <c r="E387" s="14">
        <v>0.218857909061759</v>
      </c>
      <c r="F387" s="14"/>
      <c r="G387" s="14">
        <v>0.21356956067438501</v>
      </c>
      <c r="H387" s="14">
        <v>0.24283804751847801</v>
      </c>
      <c r="I387" s="14">
        <v>0.21275026068110101</v>
      </c>
      <c r="J387" s="14">
        <v>0.19524693479134</v>
      </c>
      <c r="K387" s="14">
        <v>0.174681633345801</v>
      </c>
      <c r="L387" s="14"/>
      <c r="M387" s="14">
        <v>0.209595114567388</v>
      </c>
      <c r="N387" s="14">
        <v>0.22362088763495699</v>
      </c>
      <c r="O387" s="14">
        <v>0.212438292677677</v>
      </c>
      <c r="P387" s="14">
        <v>0.192085841959827</v>
      </c>
      <c r="Q387" s="14"/>
      <c r="R387" s="14">
        <v>0.251638190109296</v>
      </c>
      <c r="S387" s="14">
        <v>0.18640394937919499</v>
      </c>
      <c r="T387" s="14">
        <v>0.20390661077720501</v>
      </c>
      <c r="U387" s="14">
        <v>0.21461313143713101</v>
      </c>
      <c r="V387" s="14">
        <v>0.196585285497202</v>
      </c>
      <c r="W387" s="14">
        <v>0.17651164274992601</v>
      </c>
      <c r="X387" s="14">
        <v>0.195393828009746</v>
      </c>
      <c r="Y387" s="14">
        <v>0.26330951361792398</v>
      </c>
      <c r="Z387" s="14">
        <v>0.20631993089474199</v>
      </c>
      <c r="AA387" s="14"/>
      <c r="AB387" s="14">
        <v>0.17682417904379499</v>
      </c>
      <c r="AC387" s="14">
        <v>0.17515007774712901</v>
      </c>
      <c r="AD387" s="14">
        <v>0.23468429973221899</v>
      </c>
      <c r="AE387" s="14">
        <v>0.28299087234995302</v>
      </c>
      <c r="AF387" s="14">
        <v>0.362847683622601</v>
      </c>
      <c r="AG387" s="14"/>
      <c r="AH387" s="14">
        <v>0.25654434744750998</v>
      </c>
      <c r="AI387" s="14">
        <v>0.18387473523617001</v>
      </c>
      <c r="AJ387" s="14"/>
      <c r="AK387" s="14">
        <v>0.235341125226079</v>
      </c>
      <c r="AL387" s="14">
        <v>0.18897492211512801</v>
      </c>
      <c r="AM387" s="14"/>
      <c r="AN387" s="14">
        <v>0.24722154627059301</v>
      </c>
      <c r="AO387" s="14">
        <v>0.17456201108668301</v>
      </c>
      <c r="AP387" s="14"/>
      <c r="AQ387" s="14">
        <v>0.27378729058442702</v>
      </c>
      <c r="AR387" s="14">
        <v>0.182427427520267</v>
      </c>
      <c r="AS387" s="14">
        <v>0.192230560050446</v>
      </c>
    </row>
    <row r="388" spans="2:45" x14ac:dyDescent="0.35">
      <c r="B388" t="s">
        <v>176</v>
      </c>
      <c r="C388" s="14">
        <v>0.17965956466182001</v>
      </c>
      <c r="D388" s="14">
        <v>0.17243538810969999</v>
      </c>
      <c r="E388" s="14">
        <v>0.187308179875075</v>
      </c>
      <c r="F388" s="14"/>
      <c r="G388" s="14">
        <v>0.115588650361946</v>
      </c>
      <c r="H388" s="14">
        <v>0.159242911991266</v>
      </c>
      <c r="I388" s="14">
        <v>0.197404629184675</v>
      </c>
      <c r="J388" s="14">
        <v>0.19824224097222001</v>
      </c>
      <c r="K388" s="14">
        <v>0.22633404880024999</v>
      </c>
      <c r="L388" s="14"/>
      <c r="M388" s="14">
        <v>0.21591455955921801</v>
      </c>
      <c r="N388" s="14">
        <v>0.179791638160054</v>
      </c>
      <c r="O388" s="14">
        <v>0.13339018293810501</v>
      </c>
      <c r="P388" s="14">
        <v>0.173120769061236</v>
      </c>
      <c r="Q388" s="14"/>
      <c r="R388" s="14">
        <v>0.17585091452328999</v>
      </c>
      <c r="S388" s="14">
        <v>0.20403804893959701</v>
      </c>
      <c r="T388" s="14">
        <v>0.15038578395167701</v>
      </c>
      <c r="U388" s="14">
        <v>0.19045743535312201</v>
      </c>
      <c r="V388" s="14">
        <v>0.17670235530507999</v>
      </c>
      <c r="W388" s="14">
        <v>0.194191076979918</v>
      </c>
      <c r="X388" s="14">
        <v>0.19189149745268699</v>
      </c>
      <c r="Y388" s="14">
        <v>0.150810153534085</v>
      </c>
      <c r="Z388" s="14">
        <v>0.16026130418795201</v>
      </c>
      <c r="AA388" s="14"/>
      <c r="AB388" s="14">
        <v>0.13211941995520701</v>
      </c>
      <c r="AC388" s="14">
        <v>0.20779421956997099</v>
      </c>
      <c r="AD388" s="14">
        <v>0.184772798703814</v>
      </c>
      <c r="AE388" s="14">
        <v>0.17588401980701501</v>
      </c>
      <c r="AF388" s="14">
        <v>5.4078776085315E-2</v>
      </c>
      <c r="AG388" s="14"/>
      <c r="AH388" s="14">
        <v>0.12398328132028399</v>
      </c>
      <c r="AI388" s="14">
        <v>0.20746182071623501</v>
      </c>
      <c r="AJ388" s="14"/>
      <c r="AK388" s="14">
        <v>0.13630449837863101</v>
      </c>
      <c r="AL388" s="14">
        <v>0.20705576203520701</v>
      </c>
      <c r="AM388" s="14"/>
      <c r="AN388" s="14">
        <v>0.15669456774474</v>
      </c>
      <c r="AO388" s="14">
        <v>0.19678946866740299</v>
      </c>
      <c r="AP388" s="14"/>
      <c r="AQ388" s="14">
        <v>0.13450310625364201</v>
      </c>
      <c r="AR388" s="14">
        <v>0.20596618591722801</v>
      </c>
      <c r="AS388" s="14">
        <v>0.15231510137312701</v>
      </c>
    </row>
    <row r="389" spans="2:45" x14ac:dyDescent="0.35">
      <c r="B389" t="s">
        <v>177</v>
      </c>
      <c r="C389" s="14">
        <v>0.27367393987959499</v>
      </c>
      <c r="D389" s="14">
        <v>0.24094982244499299</v>
      </c>
      <c r="E389" s="14">
        <v>0.30634454251744198</v>
      </c>
      <c r="F389" s="14"/>
      <c r="G389" s="14">
        <v>0.20707634041253301</v>
      </c>
      <c r="H389" s="14">
        <v>0.16724108381437</v>
      </c>
      <c r="I389" s="14">
        <v>0.278976769012305</v>
      </c>
      <c r="J389" s="14">
        <v>0.34244949439356498</v>
      </c>
      <c r="K389" s="14">
        <v>0.38229933579418901</v>
      </c>
      <c r="L389" s="14"/>
      <c r="M389" s="14">
        <v>0.196107542711598</v>
      </c>
      <c r="N389" s="14">
        <v>0.29796784755678501</v>
      </c>
      <c r="O389" s="14">
        <v>0.30351039568583199</v>
      </c>
      <c r="P389" s="14">
        <v>0.307088295442138</v>
      </c>
      <c r="Q389" s="14"/>
      <c r="R389" s="14">
        <v>0.165406912513275</v>
      </c>
      <c r="S389" s="14">
        <v>0.32869138309326001</v>
      </c>
      <c r="T389" s="14">
        <v>0.35417157455135601</v>
      </c>
      <c r="U389" s="14">
        <v>0.29464898372315301</v>
      </c>
      <c r="V389" s="14">
        <v>0.31704131418731901</v>
      </c>
      <c r="W389" s="14">
        <v>0.203888938379816</v>
      </c>
      <c r="X389" s="14">
        <v>0.31367636202772298</v>
      </c>
      <c r="Y389" s="14">
        <v>0.26917308283465002</v>
      </c>
      <c r="Z389" s="14">
        <v>0.254283224508696</v>
      </c>
      <c r="AA389" s="14"/>
      <c r="AB389" s="14">
        <v>0.408066843200248</v>
      </c>
      <c r="AC389" s="14">
        <v>0.30698826837341198</v>
      </c>
      <c r="AD389" s="14">
        <v>0.20885694340358199</v>
      </c>
      <c r="AE389" s="14">
        <v>0.15050835202163601</v>
      </c>
      <c r="AF389" s="14">
        <v>0.152245217345755</v>
      </c>
      <c r="AG389" s="14"/>
      <c r="AH389" s="14">
        <v>0.12893195088901599</v>
      </c>
      <c r="AI389" s="14">
        <v>0.34194389304310002</v>
      </c>
      <c r="AJ389" s="14"/>
      <c r="AK389" s="14">
        <v>0.12916049615237099</v>
      </c>
      <c r="AL389" s="14">
        <v>0.33919823912090102</v>
      </c>
      <c r="AM389" s="14"/>
      <c r="AN389" s="14">
        <v>0.15042028668224899</v>
      </c>
      <c r="AO389" s="14">
        <v>0.37553422232476802</v>
      </c>
      <c r="AP389" s="14"/>
      <c r="AQ389" s="14">
        <v>0.17392830023939401</v>
      </c>
      <c r="AR389" s="14">
        <v>0.30188573829409499</v>
      </c>
      <c r="AS389" s="14">
        <v>0.32022178102686599</v>
      </c>
    </row>
    <row r="390" spans="2:45" x14ac:dyDescent="0.35">
      <c r="B390" t="s">
        <v>70</v>
      </c>
      <c r="C390" s="14">
        <v>3.54240887049313E-2</v>
      </c>
      <c r="D390" s="14">
        <v>2.8741459663257599E-2</v>
      </c>
      <c r="E390" s="14">
        <v>4.22418492208309E-2</v>
      </c>
      <c r="F390" s="14"/>
      <c r="G390" s="14">
        <v>3.24563796272214E-2</v>
      </c>
      <c r="H390" s="14">
        <v>4.3503243963513002E-2</v>
      </c>
      <c r="I390" s="14">
        <v>3.8883787948687798E-2</v>
      </c>
      <c r="J390" s="14">
        <v>3.0563676224732599E-2</v>
      </c>
      <c r="K390" s="14">
        <v>3.0285884763747301E-2</v>
      </c>
      <c r="L390" s="14"/>
      <c r="M390" s="14">
        <v>1.6866760068425302E-2</v>
      </c>
      <c r="N390" s="14">
        <v>2.64204633158917E-2</v>
      </c>
      <c r="O390" s="14">
        <v>3.27811787411132E-2</v>
      </c>
      <c r="P390" s="14">
        <v>6.57601040446361E-2</v>
      </c>
      <c r="Q390" s="14"/>
      <c r="R390" s="14">
        <v>2.6198682043316601E-2</v>
      </c>
      <c r="S390" s="14">
        <v>3.1460234545569003E-2</v>
      </c>
      <c r="T390" s="14">
        <v>5.1086508820529397E-2</v>
      </c>
      <c r="U390" s="14">
        <v>3.8095338694176799E-2</v>
      </c>
      <c r="V390" s="14">
        <v>1.3768069769371401E-2</v>
      </c>
      <c r="W390" s="14">
        <v>4.1285569705712198E-2</v>
      </c>
      <c r="X390" s="14">
        <v>2.07004699674696E-2</v>
      </c>
      <c r="Y390" s="14">
        <v>2.3025454694713302E-2</v>
      </c>
      <c r="Z390" s="14">
        <v>6.3919034930543905E-2</v>
      </c>
      <c r="AA390" s="14"/>
      <c r="AB390" s="14">
        <v>4.89827708989682E-2</v>
      </c>
      <c r="AC390" s="14">
        <v>5.3546911054236701E-2</v>
      </c>
      <c r="AD390" s="14">
        <v>2.4772007336992499E-2</v>
      </c>
      <c r="AE390" s="14">
        <v>1.19609717756418E-2</v>
      </c>
      <c r="AF390" s="14">
        <v>0</v>
      </c>
      <c r="AG390" s="14"/>
      <c r="AH390" s="14">
        <v>1.5251011263345901E-2</v>
      </c>
      <c r="AI390" s="14">
        <v>3.6500508221746601E-2</v>
      </c>
      <c r="AJ390" s="14"/>
      <c r="AK390" s="14">
        <v>2.5260500658136599E-2</v>
      </c>
      <c r="AL390" s="14">
        <v>3.0345244634687199E-2</v>
      </c>
      <c r="AM390" s="14"/>
      <c r="AN390" s="14">
        <v>2.21809344072397E-2</v>
      </c>
      <c r="AO390" s="14">
        <v>4.2279704917587903E-2</v>
      </c>
      <c r="AP390" s="14"/>
      <c r="AQ390" s="14">
        <v>2.0280837683773499E-2</v>
      </c>
      <c r="AR390" s="14">
        <v>3.37460971982134E-2</v>
      </c>
      <c r="AS390" s="14">
        <v>4.7733058371941799E-2</v>
      </c>
    </row>
    <row r="391" spans="2:45" x14ac:dyDescent="0.35">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row>
    <row r="392" spans="2:45" x14ac:dyDescent="0.35">
      <c r="B392" s="6" t="s">
        <v>185</v>
      </c>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row>
    <row r="393" spans="2:45" x14ac:dyDescent="0.35">
      <c r="B393" s="24" t="s">
        <v>76</v>
      </c>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row>
    <row r="394" spans="2:45" x14ac:dyDescent="0.35">
      <c r="B394" t="s">
        <v>173</v>
      </c>
      <c r="C394" s="14">
        <v>0.157438861580148</v>
      </c>
      <c r="D394" s="14">
        <v>0.15660797435512899</v>
      </c>
      <c r="E394" s="14">
        <v>0.157531371528492</v>
      </c>
      <c r="F394" s="14"/>
      <c r="G394" s="14">
        <v>0.171762940880202</v>
      </c>
      <c r="H394" s="14">
        <v>0.232299877707732</v>
      </c>
      <c r="I394" s="14">
        <v>0.17356884943421899</v>
      </c>
      <c r="J394" s="14">
        <v>0.10808771282386501</v>
      </c>
      <c r="K394" s="14">
        <v>9.1469646567269899E-2</v>
      </c>
      <c r="L394" s="14"/>
      <c r="M394" s="14">
        <v>0.21535048312412899</v>
      </c>
      <c r="N394" s="14">
        <v>0.15849470339965199</v>
      </c>
      <c r="O394" s="14">
        <v>0.15354704923486601</v>
      </c>
      <c r="P394" s="14">
        <v>0.100385752784454</v>
      </c>
      <c r="Q394" s="14"/>
      <c r="R394" s="14">
        <v>0.231116982530192</v>
      </c>
      <c r="S394" s="14">
        <v>0.15784882994942701</v>
      </c>
      <c r="T394" s="14">
        <v>0.132709932736786</v>
      </c>
      <c r="U394" s="14">
        <v>0.13263087433565099</v>
      </c>
      <c r="V394" s="14">
        <v>0.176074831029185</v>
      </c>
      <c r="W394" s="14">
        <v>0.13594978283071801</v>
      </c>
      <c r="X394" s="14">
        <v>0.13685150357581699</v>
      </c>
      <c r="Y394" s="14">
        <v>0.17574181230372299</v>
      </c>
      <c r="Z394" s="14">
        <v>0.11884609460883699</v>
      </c>
      <c r="AA394" s="14"/>
      <c r="AB394" s="14">
        <v>8.8907720238788596E-2</v>
      </c>
      <c r="AC394" s="14">
        <v>0.123021972540911</v>
      </c>
      <c r="AD394" s="14">
        <v>0.197524894909481</v>
      </c>
      <c r="AE394" s="14">
        <v>0.25060579563369001</v>
      </c>
      <c r="AF394" s="14">
        <v>0.26056103916528101</v>
      </c>
      <c r="AG394" s="14"/>
      <c r="AH394" s="14">
        <v>0.26937731563238698</v>
      </c>
      <c r="AI394" s="14">
        <v>0.114737036468645</v>
      </c>
      <c r="AJ394" s="14"/>
      <c r="AK394" s="14">
        <v>0.278951671141694</v>
      </c>
      <c r="AL394" s="14">
        <v>0.109936234527772</v>
      </c>
      <c r="AM394" s="14"/>
      <c r="AN394" s="14">
        <v>0.23111151043109099</v>
      </c>
      <c r="AO394" s="14">
        <v>0.10200771193705099</v>
      </c>
      <c r="AP394" s="14"/>
      <c r="AQ394" s="14">
        <v>0.243465103095344</v>
      </c>
      <c r="AR394" s="14">
        <v>0.12906584595172099</v>
      </c>
      <c r="AS394" s="14">
        <v>0.14189434196363299</v>
      </c>
    </row>
    <row r="395" spans="2:45" x14ac:dyDescent="0.35">
      <c r="B395" t="s">
        <v>174</v>
      </c>
      <c r="C395" s="14">
        <v>0.27679168390143999</v>
      </c>
      <c r="D395" s="14">
        <v>0.31590973083615898</v>
      </c>
      <c r="E395" s="14">
        <v>0.23783594833836599</v>
      </c>
      <c r="F395" s="14"/>
      <c r="G395" s="14">
        <v>0.37177692318448202</v>
      </c>
      <c r="H395" s="14">
        <v>0.29408786498017198</v>
      </c>
      <c r="I395" s="14">
        <v>0.26572622770233101</v>
      </c>
      <c r="J395" s="14">
        <v>0.26940330568620602</v>
      </c>
      <c r="K395" s="14">
        <v>0.1801068197365</v>
      </c>
      <c r="L395" s="14"/>
      <c r="M395" s="14">
        <v>0.34909880588329201</v>
      </c>
      <c r="N395" s="14">
        <v>0.275695519226829</v>
      </c>
      <c r="O395" s="14">
        <v>0.25610993816640198</v>
      </c>
      <c r="P395" s="14">
        <v>0.21918427431432499</v>
      </c>
      <c r="Q395" s="14"/>
      <c r="R395" s="14">
        <v>0.310819482181169</v>
      </c>
      <c r="S395" s="14">
        <v>0.26716316620696701</v>
      </c>
      <c r="T395" s="14">
        <v>0.24015181628219401</v>
      </c>
      <c r="U395" s="14">
        <v>0.31857691041740699</v>
      </c>
      <c r="V395" s="14">
        <v>0.24396185370072501</v>
      </c>
      <c r="W395" s="14">
        <v>0.27073179282493798</v>
      </c>
      <c r="X395" s="14">
        <v>0.24304054720322801</v>
      </c>
      <c r="Y395" s="14">
        <v>0.35145882420707503</v>
      </c>
      <c r="Z395" s="14">
        <v>0.26407934623078799</v>
      </c>
      <c r="AA395" s="14"/>
      <c r="AB395" s="14">
        <v>0.202989137289077</v>
      </c>
      <c r="AC395" s="14">
        <v>0.24467332714009299</v>
      </c>
      <c r="AD395" s="14">
        <v>0.33488282346744502</v>
      </c>
      <c r="AE395" s="14">
        <v>0.351571750433603</v>
      </c>
      <c r="AF395" s="14">
        <v>0.38933580548523899</v>
      </c>
      <c r="AG395" s="14"/>
      <c r="AH395" s="14">
        <v>0.39064074257846898</v>
      </c>
      <c r="AI395" s="14">
        <v>0.23417365819327901</v>
      </c>
      <c r="AJ395" s="14"/>
      <c r="AK395" s="14">
        <v>0.36305053836314799</v>
      </c>
      <c r="AL395" s="14">
        <v>0.24570380147621701</v>
      </c>
      <c r="AM395" s="14"/>
      <c r="AN395" s="14">
        <v>0.33636161991576402</v>
      </c>
      <c r="AO395" s="14">
        <v>0.22826997580216599</v>
      </c>
      <c r="AP395" s="14"/>
      <c r="AQ395" s="14">
        <v>0.33602712556904002</v>
      </c>
      <c r="AR395" s="14">
        <v>0.25831833395749898</v>
      </c>
      <c r="AS395" s="14">
        <v>0.270100162623444</v>
      </c>
    </row>
    <row r="396" spans="2:45" x14ac:dyDescent="0.35">
      <c r="B396" t="s">
        <v>175</v>
      </c>
      <c r="C396" s="14">
        <v>0.20801297109091299</v>
      </c>
      <c r="D396" s="14">
        <v>0.21584665273032599</v>
      </c>
      <c r="E396" s="14">
        <v>0.200512240037242</v>
      </c>
      <c r="F396" s="14"/>
      <c r="G396" s="14">
        <v>0.24389262979065701</v>
      </c>
      <c r="H396" s="14">
        <v>0.19729098777668799</v>
      </c>
      <c r="I396" s="14">
        <v>0.19763745134222499</v>
      </c>
      <c r="J396" s="14">
        <v>0.170515955395518</v>
      </c>
      <c r="K396" s="14">
        <v>0.24291812260904</v>
      </c>
      <c r="L396" s="14"/>
      <c r="M396" s="14">
        <v>0.20738704167312999</v>
      </c>
      <c r="N396" s="14">
        <v>0.202510477533765</v>
      </c>
      <c r="O396" s="14">
        <v>0.21834304957579501</v>
      </c>
      <c r="P396" s="14">
        <v>0.20577708361215799</v>
      </c>
      <c r="Q396" s="14"/>
      <c r="R396" s="14">
        <v>0.17667903351873501</v>
      </c>
      <c r="S396" s="14">
        <v>0.17572861702954501</v>
      </c>
      <c r="T396" s="14">
        <v>0.215607840500429</v>
      </c>
      <c r="U396" s="14">
        <v>0.15489004528750899</v>
      </c>
      <c r="V396" s="14">
        <v>0.22167246866877199</v>
      </c>
      <c r="W396" s="14">
        <v>0.25011815753810501</v>
      </c>
      <c r="X396" s="14">
        <v>0.25123945169941803</v>
      </c>
      <c r="Y396" s="14">
        <v>0.225701674388368</v>
      </c>
      <c r="Z396" s="14">
        <v>0.24341078374894401</v>
      </c>
      <c r="AA396" s="14"/>
      <c r="AB396" s="14">
        <v>0.174448332988838</v>
      </c>
      <c r="AC396" s="14">
        <v>0.22551490400596</v>
      </c>
      <c r="AD396" s="14">
        <v>0.19796136627792699</v>
      </c>
      <c r="AE396" s="14">
        <v>0.21179025945809399</v>
      </c>
      <c r="AF396" s="14">
        <v>0.26340885239877398</v>
      </c>
      <c r="AG396" s="14"/>
      <c r="AH396" s="14">
        <v>0.1729658406688</v>
      </c>
      <c r="AI396" s="14">
        <v>0.21969635371968099</v>
      </c>
      <c r="AJ396" s="14"/>
      <c r="AK396" s="14">
        <v>0.18170618485578899</v>
      </c>
      <c r="AL396" s="14">
        <v>0.21758922709900499</v>
      </c>
      <c r="AM396" s="14"/>
      <c r="AN396" s="14">
        <v>0.22825945580163201</v>
      </c>
      <c r="AO396" s="14">
        <v>0.19327469167738301</v>
      </c>
      <c r="AP396" s="14"/>
      <c r="AQ396" s="14">
        <v>0.217817233293747</v>
      </c>
      <c r="AR396" s="14">
        <v>0.21044008532217401</v>
      </c>
      <c r="AS396" s="14">
        <v>0.191993222889244</v>
      </c>
    </row>
    <row r="397" spans="2:45" x14ac:dyDescent="0.35">
      <c r="B397" t="s">
        <v>176</v>
      </c>
      <c r="C397" s="14">
        <v>0.144147854402426</v>
      </c>
      <c r="D397" s="14">
        <v>0.128972827746551</v>
      </c>
      <c r="E397" s="14">
        <v>0.15975518158983201</v>
      </c>
      <c r="F397" s="14"/>
      <c r="G397" s="14">
        <v>0.101369463190269</v>
      </c>
      <c r="H397" s="14">
        <v>0.11961923609295499</v>
      </c>
      <c r="I397" s="14">
        <v>0.15104231964297299</v>
      </c>
      <c r="J397" s="14">
        <v>0.16601443230916299</v>
      </c>
      <c r="K397" s="14">
        <v>0.18315912214712299</v>
      </c>
      <c r="L397" s="14"/>
      <c r="M397" s="14">
        <v>0.11694913464203199</v>
      </c>
      <c r="N397" s="14">
        <v>0.15261524977899599</v>
      </c>
      <c r="O397" s="14">
        <v>0.12423002076643801</v>
      </c>
      <c r="P397" s="14">
        <v>0.17721746898771901</v>
      </c>
      <c r="Q397" s="14"/>
      <c r="R397" s="14">
        <v>0.14479974118439301</v>
      </c>
      <c r="S397" s="14">
        <v>0.191020572689901</v>
      </c>
      <c r="T397" s="14">
        <v>0.16506067946908801</v>
      </c>
      <c r="U397" s="14">
        <v>0.12352732958380799</v>
      </c>
      <c r="V397" s="14">
        <v>0.14307199485775801</v>
      </c>
      <c r="W397" s="14">
        <v>0.128538263840664</v>
      </c>
      <c r="X397" s="14">
        <v>0.126914524588644</v>
      </c>
      <c r="Y397" s="14">
        <v>7.1466572881081603E-2</v>
      </c>
      <c r="Z397" s="14">
        <v>0.14121106109020401</v>
      </c>
      <c r="AA397" s="14"/>
      <c r="AB397" s="14">
        <v>0.15069486076764499</v>
      </c>
      <c r="AC397" s="14">
        <v>0.18944747931605799</v>
      </c>
      <c r="AD397" s="14">
        <v>0.12733423593044901</v>
      </c>
      <c r="AE397" s="14">
        <v>0.10783532631946301</v>
      </c>
      <c r="AF397" s="14">
        <v>5.8925024948536603E-2</v>
      </c>
      <c r="AG397" s="14"/>
      <c r="AH397" s="14">
        <v>8.4890609388059896E-2</v>
      </c>
      <c r="AI397" s="14">
        <v>0.168102922629595</v>
      </c>
      <c r="AJ397" s="14"/>
      <c r="AK397" s="14">
        <v>8.4125636652732205E-2</v>
      </c>
      <c r="AL397" s="14">
        <v>0.16911511395392301</v>
      </c>
      <c r="AM397" s="14"/>
      <c r="AN397" s="14">
        <v>0.10396912683245001</v>
      </c>
      <c r="AO397" s="14">
        <v>0.17634289235588699</v>
      </c>
      <c r="AP397" s="14"/>
      <c r="AQ397" s="14">
        <v>9.1290439952520397E-2</v>
      </c>
      <c r="AR397" s="14">
        <v>0.16597861071157399</v>
      </c>
      <c r="AS397" s="14">
        <v>0.14262717207775999</v>
      </c>
    </row>
    <row r="398" spans="2:45" x14ac:dyDescent="0.35">
      <c r="B398" t="s">
        <v>177</v>
      </c>
      <c r="C398" s="14">
        <v>0.18349777984162499</v>
      </c>
      <c r="D398" s="14">
        <v>0.150743109401825</v>
      </c>
      <c r="E398" s="14">
        <v>0.21602167170426101</v>
      </c>
      <c r="F398" s="14"/>
      <c r="G398" s="14">
        <v>9.3022297799281797E-2</v>
      </c>
      <c r="H398" s="14">
        <v>0.121131391964581</v>
      </c>
      <c r="I398" s="14">
        <v>0.173125466661326</v>
      </c>
      <c r="J398" s="14">
        <v>0.26472916855533601</v>
      </c>
      <c r="K398" s="14">
        <v>0.26651278750142599</v>
      </c>
      <c r="L398" s="14"/>
      <c r="M398" s="14">
        <v>8.9925681588665193E-2</v>
      </c>
      <c r="N398" s="14">
        <v>0.18911517602693501</v>
      </c>
      <c r="O398" s="14">
        <v>0.21732550261946201</v>
      </c>
      <c r="P398" s="14">
        <v>0.25069605513534998</v>
      </c>
      <c r="Q398" s="14"/>
      <c r="R398" s="14">
        <v>0.11930664544342499</v>
      </c>
      <c r="S398" s="14">
        <v>0.17619570027395001</v>
      </c>
      <c r="T398" s="14">
        <v>0.22263082539463799</v>
      </c>
      <c r="U398" s="14">
        <v>0.23794688222907601</v>
      </c>
      <c r="V398" s="14">
        <v>0.20164337929325599</v>
      </c>
      <c r="W398" s="14">
        <v>0.169147025005604</v>
      </c>
      <c r="X398" s="14">
        <v>0.21888592653119299</v>
      </c>
      <c r="Y398" s="14">
        <v>0.133359650429002</v>
      </c>
      <c r="Z398" s="14">
        <v>0.18580705838186501</v>
      </c>
      <c r="AA398" s="14"/>
      <c r="AB398" s="14">
        <v>0.33568191930185998</v>
      </c>
      <c r="AC398" s="14">
        <v>0.18385677257618699</v>
      </c>
      <c r="AD398" s="14">
        <v>0.11706464614881</v>
      </c>
      <c r="AE398" s="14">
        <v>6.7429108075820601E-2</v>
      </c>
      <c r="AF398" s="14">
        <v>2.7769278002168302E-2</v>
      </c>
      <c r="AG398" s="14"/>
      <c r="AH398" s="14">
        <v>6.4084905232341893E-2</v>
      </c>
      <c r="AI398" s="14">
        <v>0.23563968395061299</v>
      </c>
      <c r="AJ398" s="14"/>
      <c r="AK398" s="14">
        <v>6.9491752953902905E-2</v>
      </c>
      <c r="AL398" s="14">
        <v>0.23274759904844999</v>
      </c>
      <c r="AM398" s="14"/>
      <c r="AN398" s="14">
        <v>8.1987111933001205E-2</v>
      </c>
      <c r="AO398" s="14">
        <v>0.26485197096914598</v>
      </c>
      <c r="AP398" s="14"/>
      <c r="AQ398" s="14">
        <v>9.16403667753872E-2</v>
      </c>
      <c r="AR398" s="14">
        <v>0.21132140637152899</v>
      </c>
      <c r="AS398" s="14">
        <v>0.21796543676956301</v>
      </c>
    </row>
    <row r="399" spans="2:45" x14ac:dyDescent="0.35">
      <c r="B399" t="s">
        <v>70</v>
      </c>
      <c r="C399" s="14">
        <v>3.0110849183447599E-2</v>
      </c>
      <c r="D399" s="14">
        <v>3.1919704930010999E-2</v>
      </c>
      <c r="E399" s="14">
        <v>2.83435868018064E-2</v>
      </c>
      <c r="F399" s="14"/>
      <c r="G399" s="14">
        <v>1.81757451551086E-2</v>
      </c>
      <c r="H399" s="14">
        <v>3.5570641477871798E-2</v>
      </c>
      <c r="I399" s="14">
        <v>3.8899685216926203E-2</v>
      </c>
      <c r="J399" s="14">
        <v>2.1249425229913101E-2</v>
      </c>
      <c r="K399" s="14">
        <v>3.58335014386418E-2</v>
      </c>
      <c r="L399" s="14"/>
      <c r="M399" s="14">
        <v>2.1288853088751301E-2</v>
      </c>
      <c r="N399" s="14">
        <v>2.1568874033823002E-2</v>
      </c>
      <c r="O399" s="14">
        <v>3.04444396370381E-2</v>
      </c>
      <c r="P399" s="14">
        <v>4.67393651659943E-2</v>
      </c>
      <c r="Q399" s="14"/>
      <c r="R399" s="14">
        <v>1.7278115142085999E-2</v>
      </c>
      <c r="S399" s="14">
        <v>3.2043113850209998E-2</v>
      </c>
      <c r="T399" s="14">
        <v>2.3838905616864602E-2</v>
      </c>
      <c r="U399" s="14">
        <v>3.2427958146549099E-2</v>
      </c>
      <c r="V399" s="14">
        <v>1.35754724503048E-2</v>
      </c>
      <c r="W399" s="14">
        <v>4.5514977959970698E-2</v>
      </c>
      <c r="X399" s="14">
        <v>2.30680464017015E-2</v>
      </c>
      <c r="Y399" s="14">
        <v>4.22714657907503E-2</v>
      </c>
      <c r="Z399" s="14">
        <v>4.6645655939362297E-2</v>
      </c>
      <c r="AA399" s="14"/>
      <c r="AB399" s="14">
        <v>4.7278029413790897E-2</v>
      </c>
      <c r="AC399" s="14">
        <v>3.3485544420791803E-2</v>
      </c>
      <c r="AD399" s="14">
        <v>2.5232033265888201E-2</v>
      </c>
      <c r="AE399" s="14">
        <v>1.07677600793302E-2</v>
      </c>
      <c r="AF399" s="14">
        <v>0</v>
      </c>
      <c r="AG399" s="14"/>
      <c r="AH399" s="14">
        <v>1.80405864999428E-2</v>
      </c>
      <c r="AI399" s="14">
        <v>2.7650345038186801E-2</v>
      </c>
      <c r="AJ399" s="14"/>
      <c r="AK399" s="14">
        <v>2.26742160327346E-2</v>
      </c>
      <c r="AL399" s="14">
        <v>2.4908023894631599E-2</v>
      </c>
      <c r="AM399" s="14"/>
      <c r="AN399" s="14">
        <v>1.8311175086061102E-2</v>
      </c>
      <c r="AO399" s="14">
        <v>3.5252757258366699E-2</v>
      </c>
      <c r="AP399" s="14"/>
      <c r="AQ399" s="14">
        <v>1.9759731313961901E-2</v>
      </c>
      <c r="AR399" s="14">
        <v>2.4875717685503201E-2</v>
      </c>
      <c r="AS399" s="14">
        <v>3.5419663676356197E-2</v>
      </c>
    </row>
    <row r="400" spans="2:45" x14ac:dyDescent="0.35">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row>
    <row r="401" spans="2:45" x14ac:dyDescent="0.35">
      <c r="B401" s="6" t="s">
        <v>191</v>
      </c>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row>
    <row r="402" spans="2:45" x14ac:dyDescent="0.35">
      <c r="B402" s="24" t="s">
        <v>76</v>
      </c>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row>
    <row r="403" spans="2:45" x14ac:dyDescent="0.35">
      <c r="B403" t="s">
        <v>173</v>
      </c>
      <c r="C403" s="14">
        <v>0.12110536309431801</v>
      </c>
      <c r="D403" s="14">
        <v>0.12651834180451799</v>
      </c>
      <c r="E403" s="14">
        <v>0.11482137756239499</v>
      </c>
      <c r="F403" s="14"/>
      <c r="G403" s="14">
        <v>0.13248618525196501</v>
      </c>
      <c r="H403" s="14">
        <v>0.15245663833287099</v>
      </c>
      <c r="I403" s="14">
        <v>0.11610094381713</v>
      </c>
      <c r="J403" s="14">
        <v>0.104669228729718</v>
      </c>
      <c r="K403" s="14">
        <v>9.7134401378030005E-2</v>
      </c>
      <c r="L403" s="14"/>
      <c r="M403" s="14">
        <v>0.16274167370540699</v>
      </c>
      <c r="N403" s="14">
        <v>0.107078306977847</v>
      </c>
      <c r="O403" s="14">
        <v>0.126193399547854</v>
      </c>
      <c r="P403" s="14">
        <v>8.8677859799314404E-2</v>
      </c>
      <c r="Q403" s="14"/>
      <c r="R403" s="14">
        <v>0.152516230588918</v>
      </c>
      <c r="S403" s="14">
        <v>0.110422572353917</v>
      </c>
      <c r="T403" s="14">
        <v>0.12213929439291001</v>
      </c>
      <c r="U403" s="14">
        <v>9.7228095559297706E-2</v>
      </c>
      <c r="V403" s="14">
        <v>0.130724049634839</v>
      </c>
      <c r="W403" s="14">
        <v>0.12179620782562101</v>
      </c>
      <c r="X403" s="14">
        <v>0.14091532498531401</v>
      </c>
      <c r="Y403" s="14">
        <v>7.6856928165147706E-2</v>
      </c>
      <c r="Z403" s="14">
        <v>0.109735114971861</v>
      </c>
      <c r="AA403" s="14"/>
      <c r="AB403" s="14">
        <v>6.5069876695398196E-2</v>
      </c>
      <c r="AC403" s="14">
        <v>0.101807566099386</v>
      </c>
      <c r="AD403" s="14">
        <v>0.156628115206147</v>
      </c>
      <c r="AE403" s="14">
        <v>0.155197731931324</v>
      </c>
      <c r="AF403" s="14">
        <v>0.118707708464673</v>
      </c>
      <c r="AG403" s="14"/>
      <c r="AH403" s="14">
        <v>0.19033605125568701</v>
      </c>
      <c r="AI403" s="14">
        <v>9.4969754824783703E-2</v>
      </c>
      <c r="AJ403" s="14"/>
      <c r="AK403" s="14">
        <v>0.20324524031980101</v>
      </c>
      <c r="AL403" s="14">
        <v>9.0318143544537502E-2</v>
      </c>
      <c r="AM403" s="14"/>
      <c r="AN403" s="14">
        <v>0.17461175461825601</v>
      </c>
      <c r="AO403" s="14">
        <v>8.1687067821586606E-2</v>
      </c>
      <c r="AP403" s="14"/>
      <c r="AQ403" s="14">
        <v>0.17853680136814401</v>
      </c>
      <c r="AR403" s="14">
        <v>0.107097760122778</v>
      </c>
      <c r="AS403" s="14">
        <v>9.4465429000827397E-2</v>
      </c>
    </row>
    <row r="404" spans="2:45" x14ac:dyDescent="0.35">
      <c r="B404" t="s">
        <v>174</v>
      </c>
      <c r="C404" s="14">
        <v>0.23622386053524699</v>
      </c>
      <c r="D404" s="14">
        <v>0.25029807404389798</v>
      </c>
      <c r="E404" s="14">
        <v>0.222477092762251</v>
      </c>
      <c r="F404" s="14"/>
      <c r="G404" s="14">
        <v>0.24304617141628401</v>
      </c>
      <c r="H404" s="14">
        <v>0.27946506925550901</v>
      </c>
      <c r="I404" s="14">
        <v>0.240844820572374</v>
      </c>
      <c r="J404" s="14">
        <v>0.204354595417091</v>
      </c>
      <c r="K404" s="14">
        <v>0.20950172946346299</v>
      </c>
      <c r="L404" s="14"/>
      <c r="M404" s="14">
        <v>0.28552686471050098</v>
      </c>
      <c r="N404" s="14">
        <v>0.233554433177906</v>
      </c>
      <c r="O404" s="14">
        <v>0.22338079398552499</v>
      </c>
      <c r="P404" s="14">
        <v>0.19605613709766001</v>
      </c>
      <c r="Q404" s="14"/>
      <c r="R404" s="14">
        <v>0.279198139232056</v>
      </c>
      <c r="S404" s="14">
        <v>0.20269332779503099</v>
      </c>
      <c r="T404" s="14">
        <v>0.26500939701957799</v>
      </c>
      <c r="U404" s="14">
        <v>0.22739966099171399</v>
      </c>
      <c r="V404" s="14">
        <v>0.23891921533684499</v>
      </c>
      <c r="W404" s="14">
        <v>0.229061828058475</v>
      </c>
      <c r="X404" s="14">
        <v>0.18690223306126999</v>
      </c>
      <c r="Y404" s="14">
        <v>0.26903873292290498</v>
      </c>
      <c r="Z404" s="14">
        <v>0.23888962173836201</v>
      </c>
      <c r="AA404" s="14"/>
      <c r="AB404" s="14">
        <v>0.190070774022216</v>
      </c>
      <c r="AC404" s="14">
        <v>0.23882541214631101</v>
      </c>
      <c r="AD404" s="14">
        <v>0.25336682998412502</v>
      </c>
      <c r="AE404" s="14">
        <v>0.25334395336118098</v>
      </c>
      <c r="AF404" s="14">
        <v>0.30824888796552702</v>
      </c>
      <c r="AG404" s="14"/>
      <c r="AH404" s="14">
        <v>0.30427980140228</v>
      </c>
      <c r="AI404" s="14">
        <v>0.21410316430279999</v>
      </c>
      <c r="AJ404" s="14"/>
      <c r="AK404" s="14">
        <v>0.29142065459020899</v>
      </c>
      <c r="AL404" s="14">
        <v>0.208078608789875</v>
      </c>
      <c r="AM404" s="14"/>
      <c r="AN404" s="14">
        <v>0.27793973642860897</v>
      </c>
      <c r="AO404" s="14">
        <v>0.202495265857532</v>
      </c>
      <c r="AP404" s="14"/>
      <c r="AQ404" s="14">
        <v>0.29633174516810901</v>
      </c>
      <c r="AR404" s="14">
        <v>0.222256453836291</v>
      </c>
      <c r="AS404" s="14">
        <v>0.21418122115034699</v>
      </c>
    </row>
    <row r="405" spans="2:45" x14ac:dyDescent="0.35">
      <c r="B405" t="s">
        <v>175</v>
      </c>
      <c r="C405" s="14">
        <v>0.223642036635118</v>
      </c>
      <c r="D405" s="14">
        <v>0.234539305020807</v>
      </c>
      <c r="E405" s="14">
        <v>0.21307852103598701</v>
      </c>
      <c r="F405" s="14"/>
      <c r="G405" s="14">
        <v>0.25895769499707799</v>
      </c>
      <c r="H405" s="14">
        <v>0.22479164431812301</v>
      </c>
      <c r="I405" s="14">
        <v>0.22135048339614799</v>
      </c>
      <c r="J405" s="14">
        <v>0.21046944528201</v>
      </c>
      <c r="K405" s="14">
        <v>0.20475696918939701</v>
      </c>
      <c r="L405" s="14"/>
      <c r="M405" s="14">
        <v>0.25125364313677001</v>
      </c>
      <c r="N405" s="14">
        <v>0.224408237785579</v>
      </c>
      <c r="O405" s="14">
        <v>0.24003232915202299</v>
      </c>
      <c r="P405" s="14">
        <v>0.17906740989541101</v>
      </c>
      <c r="Q405" s="14"/>
      <c r="R405" s="14">
        <v>0.244304014257235</v>
      </c>
      <c r="S405" s="14">
        <v>0.231999388130572</v>
      </c>
      <c r="T405" s="14">
        <v>0.22402124760223499</v>
      </c>
      <c r="U405" s="14">
        <v>0.19033546200941501</v>
      </c>
      <c r="V405" s="14">
        <v>0.20038287756555001</v>
      </c>
      <c r="W405" s="14">
        <v>0.20704326512935201</v>
      </c>
      <c r="X405" s="14">
        <v>0.22889721294064999</v>
      </c>
      <c r="Y405" s="14">
        <v>0.18607755716074501</v>
      </c>
      <c r="Z405" s="14">
        <v>0.25532470349650499</v>
      </c>
      <c r="AA405" s="14"/>
      <c r="AB405" s="14">
        <v>0.19291521339154499</v>
      </c>
      <c r="AC405" s="14">
        <v>0.20600404318254201</v>
      </c>
      <c r="AD405" s="14">
        <v>0.248397551005205</v>
      </c>
      <c r="AE405" s="14">
        <v>0.25569142958001401</v>
      </c>
      <c r="AF405" s="14">
        <v>0.30342680154740898</v>
      </c>
      <c r="AG405" s="14"/>
      <c r="AH405" s="14">
        <v>0.222288316821044</v>
      </c>
      <c r="AI405" s="14">
        <v>0.22432130887085799</v>
      </c>
      <c r="AJ405" s="14"/>
      <c r="AK405" s="14">
        <v>0.23696156187147399</v>
      </c>
      <c r="AL405" s="14">
        <v>0.21729852539990299</v>
      </c>
      <c r="AM405" s="14"/>
      <c r="AN405" s="14">
        <v>0.23695580620142001</v>
      </c>
      <c r="AO405" s="14">
        <v>0.210414905188649</v>
      </c>
      <c r="AP405" s="14"/>
      <c r="AQ405" s="14">
        <v>0.21601154637496101</v>
      </c>
      <c r="AR405" s="14">
        <v>0.218732224424388</v>
      </c>
      <c r="AS405" s="14">
        <v>0.23833350332870301</v>
      </c>
    </row>
    <row r="406" spans="2:45" x14ac:dyDescent="0.35">
      <c r="B406" t="s">
        <v>176</v>
      </c>
      <c r="C406" s="14">
        <v>0.165342645521704</v>
      </c>
      <c r="D406" s="14">
        <v>0.15577473174518799</v>
      </c>
      <c r="E406" s="14">
        <v>0.17532973684959999</v>
      </c>
      <c r="F406" s="14"/>
      <c r="G406" s="14">
        <v>0.14508138166916801</v>
      </c>
      <c r="H406" s="14">
        <v>0.14292774271858799</v>
      </c>
      <c r="I406" s="14">
        <v>0.15992925438201</v>
      </c>
      <c r="J406" s="14">
        <v>0.187788049085583</v>
      </c>
      <c r="K406" s="14">
        <v>0.192881121299252</v>
      </c>
      <c r="L406" s="14"/>
      <c r="M406" s="14">
        <v>0.14869850361838299</v>
      </c>
      <c r="N406" s="14">
        <v>0.16285445527317299</v>
      </c>
      <c r="O406" s="14">
        <v>0.15282502256357999</v>
      </c>
      <c r="P406" s="14">
        <v>0.194138766279321</v>
      </c>
      <c r="Q406" s="14"/>
      <c r="R406" s="14">
        <v>0.15761341626817499</v>
      </c>
      <c r="S406" s="14">
        <v>0.161798873212149</v>
      </c>
      <c r="T406" s="14">
        <v>0.12557219126438801</v>
      </c>
      <c r="U406" s="14">
        <v>0.20176106105559</v>
      </c>
      <c r="V406" s="14">
        <v>0.15677817217149101</v>
      </c>
      <c r="W406" s="14">
        <v>0.16783782584201201</v>
      </c>
      <c r="X406" s="14">
        <v>0.154169641145218</v>
      </c>
      <c r="Y406" s="14">
        <v>0.22343702074895899</v>
      </c>
      <c r="Z406" s="14">
        <v>0.16907088598264799</v>
      </c>
      <c r="AA406" s="14"/>
      <c r="AB406" s="14">
        <v>0.177607545784497</v>
      </c>
      <c r="AC406" s="14">
        <v>0.17324833000878501</v>
      </c>
      <c r="AD406" s="14">
        <v>0.14469931772811201</v>
      </c>
      <c r="AE406" s="14">
        <v>0.18409065015310599</v>
      </c>
      <c r="AF406" s="14">
        <v>0.114237073827394</v>
      </c>
      <c r="AG406" s="14"/>
      <c r="AH406" s="14">
        <v>0.124287717120768</v>
      </c>
      <c r="AI406" s="14">
        <v>0.17654382212318101</v>
      </c>
      <c r="AJ406" s="14"/>
      <c r="AK406" s="14">
        <v>0.139527160429195</v>
      </c>
      <c r="AL406" s="14">
        <v>0.17470616026543201</v>
      </c>
      <c r="AM406" s="14"/>
      <c r="AN406" s="14">
        <v>0.150785031874139</v>
      </c>
      <c r="AO406" s="14">
        <v>0.178568453634358</v>
      </c>
      <c r="AP406" s="14"/>
      <c r="AQ406" s="14">
        <v>0.14164193625039201</v>
      </c>
      <c r="AR406" s="14">
        <v>0.18027971291020201</v>
      </c>
      <c r="AS406" s="14">
        <v>0.14447568413665099</v>
      </c>
    </row>
    <row r="407" spans="2:45" x14ac:dyDescent="0.35">
      <c r="B407" t="s">
        <v>177</v>
      </c>
      <c r="C407" s="14">
        <v>0.225398943458721</v>
      </c>
      <c r="D407" s="14">
        <v>0.20289076747096299</v>
      </c>
      <c r="E407" s="14">
        <v>0.247658600929722</v>
      </c>
      <c r="F407" s="14"/>
      <c r="G407" s="14">
        <v>0.17831863375763801</v>
      </c>
      <c r="H407" s="14">
        <v>0.16836159992587901</v>
      </c>
      <c r="I407" s="14">
        <v>0.22988518386169299</v>
      </c>
      <c r="J407" s="14">
        <v>0.272885842948766</v>
      </c>
      <c r="K407" s="14">
        <v>0.28030016108984701</v>
      </c>
      <c r="L407" s="14"/>
      <c r="M407" s="14">
        <v>0.13368618438640401</v>
      </c>
      <c r="N407" s="14">
        <v>0.25648417588531602</v>
      </c>
      <c r="O407" s="14">
        <v>0.23049683517872199</v>
      </c>
      <c r="P407" s="14">
        <v>0.29201902609959801</v>
      </c>
      <c r="Q407" s="14"/>
      <c r="R407" s="14">
        <v>0.14208937529662399</v>
      </c>
      <c r="S407" s="14">
        <v>0.25713587325635501</v>
      </c>
      <c r="T407" s="14">
        <v>0.22423324840884801</v>
      </c>
      <c r="U407" s="14">
        <v>0.26130675111067903</v>
      </c>
      <c r="V407" s="14">
        <v>0.26584920252885702</v>
      </c>
      <c r="W407" s="14">
        <v>0.23095062274564601</v>
      </c>
      <c r="X407" s="14">
        <v>0.270466533378454</v>
      </c>
      <c r="Y407" s="14">
        <v>0.21329200626897801</v>
      </c>
      <c r="Z407" s="14">
        <v>0.196944394843487</v>
      </c>
      <c r="AA407" s="14"/>
      <c r="AB407" s="14">
        <v>0.33851749116615798</v>
      </c>
      <c r="AC407" s="14">
        <v>0.23971117464018099</v>
      </c>
      <c r="AD407" s="14">
        <v>0.17569215050206299</v>
      </c>
      <c r="AE407" s="14">
        <v>0.13951578753581001</v>
      </c>
      <c r="AF407" s="14">
        <v>0.15537952819499601</v>
      </c>
      <c r="AG407" s="14"/>
      <c r="AH407" s="14">
        <v>0.14141804601869501</v>
      </c>
      <c r="AI407" s="14">
        <v>0.265694945478956</v>
      </c>
      <c r="AJ407" s="14"/>
      <c r="AK407" s="14">
        <v>0.11397400665063299</v>
      </c>
      <c r="AL407" s="14">
        <v>0.28145791337011999</v>
      </c>
      <c r="AM407" s="14"/>
      <c r="AN407" s="14">
        <v>0.14632090750573401</v>
      </c>
      <c r="AO407" s="14">
        <v>0.29075069539384701</v>
      </c>
      <c r="AP407" s="14"/>
      <c r="AQ407" s="14">
        <v>0.152862251126231</v>
      </c>
      <c r="AR407" s="14">
        <v>0.24595264706997699</v>
      </c>
      <c r="AS407" s="14">
        <v>0.26729427954052998</v>
      </c>
    </row>
    <row r="408" spans="2:45" x14ac:dyDescent="0.35">
      <c r="B408" t="s">
        <v>70</v>
      </c>
      <c r="C408" s="14">
        <v>2.8287150754892701E-2</v>
      </c>
      <c r="D408" s="14">
        <v>2.99787799146265E-2</v>
      </c>
      <c r="E408" s="14">
        <v>2.6634670860044601E-2</v>
      </c>
      <c r="F408" s="14"/>
      <c r="G408" s="14">
        <v>4.2109932907867201E-2</v>
      </c>
      <c r="H408" s="14">
        <v>3.19973054490299E-2</v>
      </c>
      <c r="I408" s="14">
        <v>3.1889313970644602E-2</v>
      </c>
      <c r="J408" s="14">
        <v>1.98328385368319E-2</v>
      </c>
      <c r="K408" s="14">
        <v>1.5425617580010599E-2</v>
      </c>
      <c r="L408" s="14"/>
      <c r="M408" s="14">
        <v>1.8093130442536E-2</v>
      </c>
      <c r="N408" s="14">
        <v>1.5620390900179601E-2</v>
      </c>
      <c r="O408" s="14">
        <v>2.7071619572297E-2</v>
      </c>
      <c r="P408" s="14">
        <v>5.0040800828695199E-2</v>
      </c>
      <c r="Q408" s="14"/>
      <c r="R408" s="14">
        <v>2.4278824356991E-2</v>
      </c>
      <c r="S408" s="14">
        <v>3.5949965251975802E-2</v>
      </c>
      <c r="T408" s="14">
        <v>3.9024621312040403E-2</v>
      </c>
      <c r="U408" s="14">
        <v>2.1968969273304599E-2</v>
      </c>
      <c r="V408" s="14">
        <v>7.3464827624191804E-3</v>
      </c>
      <c r="W408" s="14">
        <v>4.3310250398895002E-2</v>
      </c>
      <c r="X408" s="14">
        <v>1.8649054489094399E-2</v>
      </c>
      <c r="Y408" s="14">
        <v>3.1297754733265903E-2</v>
      </c>
      <c r="Z408" s="14">
        <v>3.0035278967137501E-2</v>
      </c>
      <c r="AA408" s="14"/>
      <c r="AB408" s="14">
        <v>3.5819098940185701E-2</v>
      </c>
      <c r="AC408" s="14">
        <v>4.04034739227951E-2</v>
      </c>
      <c r="AD408" s="14">
        <v>2.12160355743495E-2</v>
      </c>
      <c r="AE408" s="14">
        <v>1.2160447438565499E-2</v>
      </c>
      <c r="AF408" s="14">
        <v>0</v>
      </c>
      <c r="AG408" s="14"/>
      <c r="AH408" s="14">
        <v>1.7390067381525699E-2</v>
      </c>
      <c r="AI408" s="14">
        <v>2.43670043994215E-2</v>
      </c>
      <c r="AJ408" s="14"/>
      <c r="AK408" s="14">
        <v>1.48713761386876E-2</v>
      </c>
      <c r="AL408" s="14">
        <v>2.8140648630131701E-2</v>
      </c>
      <c r="AM408" s="14"/>
      <c r="AN408" s="14">
        <v>1.3386763371842501E-2</v>
      </c>
      <c r="AO408" s="14">
        <v>3.6083612104026899E-2</v>
      </c>
      <c r="AP408" s="14"/>
      <c r="AQ408" s="14">
        <v>1.4615719712163E-2</v>
      </c>
      <c r="AR408" s="14">
        <v>2.5681201636363699E-2</v>
      </c>
      <c r="AS408" s="14">
        <v>4.1249882842940899E-2</v>
      </c>
    </row>
    <row r="409" spans="2:45" x14ac:dyDescent="0.35">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row>
    <row r="410" spans="2:45" x14ac:dyDescent="0.35">
      <c r="B410" s="6" t="s">
        <v>192</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row>
    <row r="411" spans="2:45" x14ac:dyDescent="0.35">
      <c r="B411" s="24" t="s">
        <v>76</v>
      </c>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row>
    <row r="412" spans="2:45" x14ac:dyDescent="0.35">
      <c r="B412" t="s">
        <v>173</v>
      </c>
      <c r="C412" s="14">
        <v>6.4269495590598899E-2</v>
      </c>
      <c r="D412" s="14">
        <v>7.9218321892958493E-2</v>
      </c>
      <c r="E412" s="14">
        <v>4.9300969024203903E-2</v>
      </c>
      <c r="F412" s="14"/>
      <c r="G412" s="14">
        <v>0.115831550447118</v>
      </c>
      <c r="H412" s="14">
        <v>0.113735272793538</v>
      </c>
      <c r="I412" s="14">
        <v>5.1379110089266503E-2</v>
      </c>
      <c r="J412" s="14">
        <v>2.1043368708328399E-2</v>
      </c>
      <c r="K412" s="14">
        <v>1.9114634005282301E-2</v>
      </c>
      <c r="L412" s="14"/>
      <c r="M412" s="14">
        <v>6.48514043312272E-2</v>
      </c>
      <c r="N412" s="14">
        <v>7.3415944753458307E-2</v>
      </c>
      <c r="O412" s="14">
        <v>7.4868724832483899E-2</v>
      </c>
      <c r="P412" s="14">
        <v>4.4302296015510001E-2</v>
      </c>
      <c r="Q412" s="14"/>
      <c r="R412" s="14">
        <v>0.104787492637267</v>
      </c>
      <c r="S412" s="14">
        <v>6.2558584375263904E-2</v>
      </c>
      <c r="T412" s="14">
        <v>7.0873655923021195E-2</v>
      </c>
      <c r="U412" s="14">
        <v>3.5617112586723697E-2</v>
      </c>
      <c r="V412" s="14">
        <v>2.6068841979977799E-2</v>
      </c>
      <c r="W412" s="14">
        <v>0.111488973945463</v>
      </c>
      <c r="X412" s="14">
        <v>4.1310088988945802E-2</v>
      </c>
      <c r="Y412" s="14">
        <v>6.21680124246759E-2</v>
      </c>
      <c r="Z412" s="14">
        <v>4.4207058338785403E-2</v>
      </c>
      <c r="AA412" s="14"/>
      <c r="AB412" s="14">
        <v>3.2653195508951301E-2</v>
      </c>
      <c r="AC412" s="14">
        <v>4.2226312621222402E-2</v>
      </c>
      <c r="AD412" s="14">
        <v>0.106266898118433</v>
      </c>
      <c r="AE412" s="14">
        <v>7.3022656544230805E-2</v>
      </c>
      <c r="AF412" s="14">
        <v>6.6621170689179401E-2</v>
      </c>
      <c r="AG412" s="14"/>
      <c r="AH412" s="14">
        <v>0.14275907351046199</v>
      </c>
      <c r="AI412" s="14">
        <v>3.0537603902122599E-2</v>
      </c>
      <c r="AJ412" s="14"/>
      <c r="AK412" s="14">
        <v>0.137767832250694</v>
      </c>
      <c r="AL412" s="14">
        <v>3.2072773550357703E-2</v>
      </c>
      <c r="AM412" s="14"/>
      <c r="AN412" s="14">
        <v>0.112448033932292</v>
      </c>
      <c r="AO412" s="14">
        <v>2.6912067101203901E-2</v>
      </c>
      <c r="AP412" s="14"/>
      <c r="AQ412" s="14">
        <v>9.4615274792992102E-2</v>
      </c>
      <c r="AR412" s="14">
        <v>5.2305342851014597E-2</v>
      </c>
      <c r="AS412" s="14">
        <v>6.0196155070443499E-2</v>
      </c>
    </row>
    <row r="413" spans="2:45" x14ac:dyDescent="0.35">
      <c r="B413" t="s">
        <v>174</v>
      </c>
      <c r="C413" s="14">
        <v>0.117073902288907</v>
      </c>
      <c r="D413" s="14">
        <v>0.148915858600289</v>
      </c>
      <c r="E413" s="14">
        <v>8.4094434429852094E-2</v>
      </c>
      <c r="F413" s="14"/>
      <c r="G413" s="14">
        <v>0.17821753930932899</v>
      </c>
      <c r="H413" s="14">
        <v>0.16795909696634501</v>
      </c>
      <c r="I413" s="14">
        <v>0.119136175081816</v>
      </c>
      <c r="J413" s="14">
        <v>6.6484171790896204E-2</v>
      </c>
      <c r="K413" s="14">
        <v>5.1003940280991797E-2</v>
      </c>
      <c r="L413" s="14"/>
      <c r="M413" s="14">
        <v>0.14682376536476199</v>
      </c>
      <c r="N413" s="14">
        <v>9.5168240994247102E-2</v>
      </c>
      <c r="O413" s="14">
        <v>0.14146800933731801</v>
      </c>
      <c r="P413" s="14">
        <v>8.8604167087167604E-2</v>
      </c>
      <c r="Q413" s="14"/>
      <c r="R413" s="14">
        <v>0.18114758706471401</v>
      </c>
      <c r="S413" s="14">
        <v>7.9308576663687194E-2</v>
      </c>
      <c r="T413" s="14">
        <v>8.1281792255982296E-2</v>
      </c>
      <c r="U413" s="14">
        <v>9.6033405064582897E-2</v>
      </c>
      <c r="V413" s="14">
        <v>0.13398466935773101</v>
      </c>
      <c r="W413" s="14">
        <v>0.12718158893286199</v>
      </c>
      <c r="X413" s="14">
        <v>0.101094085299252</v>
      </c>
      <c r="Y413" s="14">
        <v>0.106976448753933</v>
      </c>
      <c r="Z413" s="14">
        <v>0.12677725510542001</v>
      </c>
      <c r="AA413" s="14"/>
      <c r="AB413" s="14">
        <v>8.2762857743758994E-2</v>
      </c>
      <c r="AC413" s="14">
        <v>0.105235343203731</v>
      </c>
      <c r="AD413" s="14">
        <v>0.12378355788022299</v>
      </c>
      <c r="AE413" s="14">
        <v>0.183506689807024</v>
      </c>
      <c r="AF413" s="14">
        <v>0.140470970864499</v>
      </c>
      <c r="AG413" s="14"/>
      <c r="AH413" s="14">
        <v>0.19438762508868301</v>
      </c>
      <c r="AI413" s="14">
        <v>8.5341188240749294E-2</v>
      </c>
      <c r="AJ413" s="14"/>
      <c r="AK413" s="14">
        <v>0.20736619669905401</v>
      </c>
      <c r="AL413" s="14">
        <v>7.5626482663510006E-2</v>
      </c>
      <c r="AM413" s="14"/>
      <c r="AN413" s="14">
        <v>0.17482729652024601</v>
      </c>
      <c r="AO413" s="14">
        <v>6.9409356084408E-2</v>
      </c>
      <c r="AP413" s="14"/>
      <c r="AQ413" s="14">
        <v>0.176021255516528</v>
      </c>
      <c r="AR413" s="14">
        <v>8.9457091220759399E-2</v>
      </c>
      <c r="AS413" s="14">
        <v>0.12689629164094099</v>
      </c>
    </row>
    <row r="414" spans="2:45" x14ac:dyDescent="0.35">
      <c r="B414" t="s">
        <v>175</v>
      </c>
      <c r="C414" s="14">
        <v>0.12591038054350301</v>
      </c>
      <c r="D414" s="14">
        <v>0.131140909576903</v>
      </c>
      <c r="E414" s="14">
        <v>0.120876604589694</v>
      </c>
      <c r="F414" s="14"/>
      <c r="G414" s="14">
        <v>0.177112786908005</v>
      </c>
      <c r="H414" s="14">
        <v>0.14995237065349101</v>
      </c>
      <c r="I414" s="14">
        <v>0.12616529614514799</v>
      </c>
      <c r="J414" s="14">
        <v>8.8236720441200803E-2</v>
      </c>
      <c r="K414" s="14">
        <v>8.9453370268016794E-2</v>
      </c>
      <c r="L414" s="14"/>
      <c r="M414" s="14">
        <v>0.116027897187165</v>
      </c>
      <c r="N414" s="14">
        <v>0.12547141793278799</v>
      </c>
      <c r="O414" s="14">
        <v>0.12669872361575801</v>
      </c>
      <c r="P414" s="14">
        <v>0.136616241232668</v>
      </c>
      <c r="Q414" s="14"/>
      <c r="R414" s="14">
        <v>0.15487609141103501</v>
      </c>
      <c r="S414" s="14">
        <v>8.3514808734415996E-2</v>
      </c>
      <c r="T414" s="14">
        <v>0.124817360117032</v>
      </c>
      <c r="U414" s="14">
        <v>6.5008693684831295E-2</v>
      </c>
      <c r="V414" s="14">
        <v>0.16214931095283799</v>
      </c>
      <c r="W414" s="14">
        <v>0.16588454556912899</v>
      </c>
      <c r="X414" s="14">
        <v>0.10928903689416</v>
      </c>
      <c r="Y414" s="14">
        <v>0.15138070924684299</v>
      </c>
      <c r="Z414" s="14">
        <v>0.141885685241258</v>
      </c>
      <c r="AA414" s="14"/>
      <c r="AB414" s="14">
        <v>0.119093215415658</v>
      </c>
      <c r="AC414" s="14">
        <v>0.10254333381392</v>
      </c>
      <c r="AD414" s="14">
        <v>0.13042272141813899</v>
      </c>
      <c r="AE414" s="14">
        <v>0.16048013080482301</v>
      </c>
      <c r="AF414" s="14">
        <v>0.28754248161120699</v>
      </c>
      <c r="AG414" s="14"/>
      <c r="AH414" s="14">
        <v>0.18038122191456599</v>
      </c>
      <c r="AI414" s="14">
        <v>9.3808529312303601E-2</v>
      </c>
      <c r="AJ414" s="14"/>
      <c r="AK414" s="14">
        <v>0.17059911326348101</v>
      </c>
      <c r="AL414" s="14">
        <v>0.10106445657551499</v>
      </c>
      <c r="AM414" s="14"/>
      <c r="AN414" s="14">
        <v>0.166124614280972</v>
      </c>
      <c r="AO414" s="14">
        <v>9.3535905220819004E-2</v>
      </c>
      <c r="AP414" s="14"/>
      <c r="AQ414" s="14">
        <v>0.13330829732781899</v>
      </c>
      <c r="AR414" s="14">
        <v>0.120629159316279</v>
      </c>
      <c r="AS414" s="14">
        <v>0.151242632978805</v>
      </c>
    </row>
    <row r="415" spans="2:45" x14ac:dyDescent="0.35">
      <c r="B415" t="s">
        <v>176</v>
      </c>
      <c r="C415" s="14">
        <v>0.124564869777707</v>
      </c>
      <c r="D415" s="14">
        <v>0.114592837513587</v>
      </c>
      <c r="E415" s="14">
        <v>0.13487973918623</v>
      </c>
      <c r="F415" s="14"/>
      <c r="G415" s="14">
        <v>0.108202274607618</v>
      </c>
      <c r="H415" s="14">
        <v>0.14265401952048601</v>
      </c>
      <c r="I415" s="14">
        <v>0.12612480088433001</v>
      </c>
      <c r="J415" s="14">
        <v>0.12405350660696</v>
      </c>
      <c r="K415" s="14">
        <v>0.11793610947272801</v>
      </c>
      <c r="L415" s="14"/>
      <c r="M415" s="14">
        <v>0.13922962159258001</v>
      </c>
      <c r="N415" s="14">
        <v>0.134886993244383</v>
      </c>
      <c r="O415" s="14">
        <v>0.111195872295435</v>
      </c>
      <c r="P415" s="14">
        <v>0.11222981274805401</v>
      </c>
      <c r="Q415" s="14"/>
      <c r="R415" s="14">
        <v>0.11878575771717401</v>
      </c>
      <c r="S415" s="14">
        <v>0.12604479189961701</v>
      </c>
      <c r="T415" s="14">
        <v>0.11885893099832701</v>
      </c>
      <c r="U415" s="14">
        <v>0.16027918452350501</v>
      </c>
      <c r="V415" s="14">
        <v>0.124105978268407</v>
      </c>
      <c r="W415" s="14">
        <v>8.4003924409756001E-2</v>
      </c>
      <c r="X415" s="14">
        <v>0.13491629638496999</v>
      </c>
      <c r="Y415" s="14">
        <v>0.15404590304176299</v>
      </c>
      <c r="Z415" s="14">
        <v>0.11626976388564</v>
      </c>
      <c r="AA415" s="14"/>
      <c r="AB415" s="14">
        <v>0.129126007804615</v>
      </c>
      <c r="AC415" s="14">
        <v>0.121556012885877</v>
      </c>
      <c r="AD415" s="14">
        <v>0.13165315374935799</v>
      </c>
      <c r="AE415" s="14">
        <v>0.107240618313935</v>
      </c>
      <c r="AF415" s="14">
        <v>0.13621903260218499</v>
      </c>
      <c r="AG415" s="14"/>
      <c r="AH415" s="14">
        <v>0.126689191950101</v>
      </c>
      <c r="AI415" s="14">
        <v>0.12091841989826101</v>
      </c>
      <c r="AJ415" s="14"/>
      <c r="AK415" s="14">
        <v>0.122425577718309</v>
      </c>
      <c r="AL415" s="14">
        <v>0.118831696583199</v>
      </c>
      <c r="AM415" s="14"/>
      <c r="AN415" s="14">
        <v>0.133086772179625</v>
      </c>
      <c r="AO415" s="14">
        <v>0.116950998448505</v>
      </c>
      <c r="AP415" s="14"/>
      <c r="AQ415" s="14">
        <v>0.117456257766265</v>
      </c>
      <c r="AR415" s="14">
        <v>0.13766250282397999</v>
      </c>
      <c r="AS415" s="14">
        <v>9.6132069990496796E-2</v>
      </c>
    </row>
    <row r="416" spans="2:45" x14ac:dyDescent="0.35">
      <c r="B416" t="s">
        <v>177</v>
      </c>
      <c r="C416" s="14">
        <v>0.53843698331523804</v>
      </c>
      <c r="D416" s="14">
        <v>0.50334333852650803</v>
      </c>
      <c r="E416" s="14">
        <v>0.57402163101855597</v>
      </c>
      <c r="F416" s="14"/>
      <c r="G416" s="14">
        <v>0.39454587950037001</v>
      </c>
      <c r="H416" s="14">
        <v>0.39517474674053199</v>
      </c>
      <c r="I416" s="14">
        <v>0.53588471787197201</v>
      </c>
      <c r="J416" s="14">
        <v>0.67728461865282297</v>
      </c>
      <c r="K416" s="14">
        <v>0.69569729668635505</v>
      </c>
      <c r="L416" s="14"/>
      <c r="M416" s="14">
        <v>0.51125821832219498</v>
      </c>
      <c r="N416" s="14">
        <v>0.54928073790566301</v>
      </c>
      <c r="O416" s="14">
        <v>0.51781890065519198</v>
      </c>
      <c r="P416" s="14">
        <v>0.57353349809917498</v>
      </c>
      <c r="Q416" s="14"/>
      <c r="R416" s="14">
        <v>0.406171847348684</v>
      </c>
      <c r="S416" s="14">
        <v>0.63082704687126101</v>
      </c>
      <c r="T416" s="14">
        <v>0.56791508960777304</v>
      </c>
      <c r="U416" s="14">
        <v>0.61426644897338101</v>
      </c>
      <c r="V416" s="14">
        <v>0.54217058444283195</v>
      </c>
      <c r="W416" s="14">
        <v>0.477323885237108</v>
      </c>
      <c r="X416" s="14">
        <v>0.59242057727794795</v>
      </c>
      <c r="Y416" s="14">
        <v>0.47803548670504997</v>
      </c>
      <c r="Z416" s="14">
        <v>0.52689389641269702</v>
      </c>
      <c r="AA416" s="14"/>
      <c r="AB416" s="14">
        <v>0.60816512609553697</v>
      </c>
      <c r="AC416" s="14">
        <v>0.59167223597474095</v>
      </c>
      <c r="AD416" s="14">
        <v>0.48522390116684</v>
      </c>
      <c r="AE416" s="14">
        <v>0.46087072608316798</v>
      </c>
      <c r="AF416" s="14">
        <v>0.36914634423292902</v>
      </c>
      <c r="AG416" s="14"/>
      <c r="AH416" s="14">
        <v>0.33709921137573201</v>
      </c>
      <c r="AI416" s="14">
        <v>0.64183670739441101</v>
      </c>
      <c r="AJ416" s="14"/>
      <c r="AK416" s="14">
        <v>0.33929596471088802</v>
      </c>
      <c r="AL416" s="14">
        <v>0.64537883248338102</v>
      </c>
      <c r="AM416" s="14"/>
      <c r="AN416" s="14">
        <v>0.39159947873885897</v>
      </c>
      <c r="AO416" s="14">
        <v>0.66064760501925501</v>
      </c>
      <c r="AP416" s="14"/>
      <c r="AQ416" s="14">
        <v>0.449266593951402</v>
      </c>
      <c r="AR416" s="14">
        <v>0.57534185081899503</v>
      </c>
      <c r="AS416" s="14">
        <v>0.53319318314003705</v>
      </c>
    </row>
    <row r="417" spans="2:45" x14ac:dyDescent="0.35">
      <c r="B417" t="s">
        <v>70</v>
      </c>
      <c r="C417" s="14">
        <v>2.97443684840469E-2</v>
      </c>
      <c r="D417" s="14">
        <v>2.27887338897549E-2</v>
      </c>
      <c r="E417" s="14">
        <v>3.6826621751464499E-2</v>
      </c>
      <c r="F417" s="14"/>
      <c r="G417" s="14">
        <v>2.6089969227559E-2</v>
      </c>
      <c r="H417" s="14">
        <v>3.0524493325608301E-2</v>
      </c>
      <c r="I417" s="14">
        <v>4.1309899927467003E-2</v>
      </c>
      <c r="J417" s="14">
        <v>2.28976137997914E-2</v>
      </c>
      <c r="K417" s="14">
        <v>2.6794649286625501E-2</v>
      </c>
      <c r="L417" s="14"/>
      <c r="M417" s="14">
        <v>2.1809093202070098E-2</v>
      </c>
      <c r="N417" s="14">
        <v>2.17766651694607E-2</v>
      </c>
      <c r="O417" s="14">
        <v>2.7949769263814501E-2</v>
      </c>
      <c r="P417" s="14">
        <v>4.4713984817425903E-2</v>
      </c>
      <c r="Q417" s="14"/>
      <c r="R417" s="14">
        <v>3.4231223821126699E-2</v>
      </c>
      <c r="S417" s="14">
        <v>1.7746191455755199E-2</v>
      </c>
      <c r="T417" s="14">
        <v>3.6253171097864703E-2</v>
      </c>
      <c r="U417" s="14">
        <v>2.8795155166975402E-2</v>
      </c>
      <c r="V417" s="14">
        <v>1.15206149982147E-2</v>
      </c>
      <c r="W417" s="14">
        <v>3.4117081905682599E-2</v>
      </c>
      <c r="X417" s="14">
        <v>2.09699151547235E-2</v>
      </c>
      <c r="Y417" s="14">
        <v>4.7393439827734599E-2</v>
      </c>
      <c r="Z417" s="14">
        <v>4.3966341016200297E-2</v>
      </c>
      <c r="AA417" s="14"/>
      <c r="AB417" s="14">
        <v>2.8199597431479002E-2</v>
      </c>
      <c r="AC417" s="14">
        <v>3.6766761500508602E-2</v>
      </c>
      <c r="AD417" s="14">
        <v>2.2649767667006E-2</v>
      </c>
      <c r="AE417" s="14">
        <v>1.4879178446818801E-2</v>
      </c>
      <c r="AF417" s="14">
        <v>0</v>
      </c>
      <c r="AG417" s="14"/>
      <c r="AH417" s="14">
        <v>1.8683676160455201E-2</v>
      </c>
      <c r="AI417" s="14">
        <v>2.7557551252152399E-2</v>
      </c>
      <c r="AJ417" s="14"/>
      <c r="AK417" s="14">
        <v>2.2545315357573401E-2</v>
      </c>
      <c r="AL417" s="14">
        <v>2.7025758144037501E-2</v>
      </c>
      <c r="AM417" s="14"/>
      <c r="AN417" s="14">
        <v>2.1913804348006001E-2</v>
      </c>
      <c r="AO417" s="14">
        <v>3.25440681258089E-2</v>
      </c>
      <c r="AP417" s="14"/>
      <c r="AQ417" s="14">
        <v>2.93323206449938E-2</v>
      </c>
      <c r="AR417" s="14">
        <v>2.46040529689724E-2</v>
      </c>
      <c r="AS417" s="14">
        <v>3.2339667179276499E-2</v>
      </c>
    </row>
    <row r="418" spans="2:45" x14ac:dyDescent="0.35">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row>
    <row r="419" spans="2:45" x14ac:dyDescent="0.35">
      <c r="B419" s="6" t="s">
        <v>193</v>
      </c>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row>
    <row r="420" spans="2:45" x14ac:dyDescent="0.35">
      <c r="B420" s="24" t="s">
        <v>76</v>
      </c>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row>
    <row r="421" spans="2:45" x14ac:dyDescent="0.35">
      <c r="B421" t="s">
        <v>173</v>
      </c>
      <c r="C421" s="14">
        <v>5.8219651310430297E-2</v>
      </c>
      <c r="D421" s="14">
        <v>6.2874138519446704E-2</v>
      </c>
      <c r="E421" s="14">
        <v>5.36342654301184E-2</v>
      </c>
      <c r="F421" s="14"/>
      <c r="G421" s="14">
        <v>7.4392590991029503E-2</v>
      </c>
      <c r="H421" s="14">
        <v>0.11765216586489</v>
      </c>
      <c r="I421" s="14">
        <v>5.2145575675043097E-2</v>
      </c>
      <c r="J421" s="14">
        <v>2.1657741587093399E-2</v>
      </c>
      <c r="K421" s="14">
        <v>2.0809067525999401E-2</v>
      </c>
      <c r="L421" s="14"/>
      <c r="M421" s="14">
        <v>6.4150227760603806E-2</v>
      </c>
      <c r="N421" s="14">
        <v>6.0461317186286598E-2</v>
      </c>
      <c r="O421" s="14">
        <v>6.4067452710400596E-2</v>
      </c>
      <c r="P421" s="14">
        <v>4.54977420171939E-2</v>
      </c>
      <c r="Q421" s="14"/>
      <c r="R421" s="14">
        <v>8.3471559635789505E-2</v>
      </c>
      <c r="S421" s="14">
        <v>5.8836835745790302E-2</v>
      </c>
      <c r="T421" s="14">
        <v>6.6077549170911201E-2</v>
      </c>
      <c r="U421" s="14">
        <v>2.6120711362806599E-2</v>
      </c>
      <c r="V421" s="14">
        <v>5.1534581958567201E-2</v>
      </c>
      <c r="W421" s="14">
        <v>6.9518062537134606E-2</v>
      </c>
      <c r="X421" s="14">
        <v>4.0897603369016801E-2</v>
      </c>
      <c r="Y421" s="14">
        <v>3.1428949295671797E-2</v>
      </c>
      <c r="Z421" s="14">
        <v>6.7153964302413396E-2</v>
      </c>
      <c r="AA421" s="14"/>
      <c r="AB421" s="14">
        <v>4.5389563411133302E-2</v>
      </c>
      <c r="AC421" s="14">
        <v>4.6014605932128E-2</v>
      </c>
      <c r="AD421" s="14">
        <v>6.9330840395532001E-2</v>
      </c>
      <c r="AE421" s="14">
        <v>8.6612794790785194E-2</v>
      </c>
      <c r="AF421" s="14">
        <v>2.22543251431364E-2</v>
      </c>
      <c r="AG421" s="14"/>
      <c r="AH421" s="14">
        <v>0.107929032444722</v>
      </c>
      <c r="AI421" s="14">
        <v>3.2726391110010897E-2</v>
      </c>
      <c r="AJ421" s="14"/>
      <c r="AK421" s="14">
        <v>0.129750907419005</v>
      </c>
      <c r="AL421" s="14">
        <v>2.8266902069414599E-2</v>
      </c>
      <c r="AM421" s="14"/>
      <c r="AN421" s="14">
        <v>9.5275932887470202E-2</v>
      </c>
      <c r="AO421" s="14">
        <v>2.94044543734042E-2</v>
      </c>
      <c r="AP421" s="14"/>
      <c r="AQ421" s="14">
        <v>8.9281464965782001E-2</v>
      </c>
      <c r="AR421" s="14">
        <v>4.6591215287563402E-2</v>
      </c>
      <c r="AS421" s="14">
        <v>5.0648703470004698E-2</v>
      </c>
    </row>
    <row r="422" spans="2:45" x14ac:dyDescent="0.35">
      <c r="B422" t="s">
        <v>174</v>
      </c>
      <c r="C422" s="14">
        <v>0.12810307857035</v>
      </c>
      <c r="D422" s="14">
        <v>0.15817220477367</v>
      </c>
      <c r="E422" s="14">
        <v>9.6935502371671006E-2</v>
      </c>
      <c r="F422" s="14"/>
      <c r="G422" s="14">
        <v>0.20352394806782201</v>
      </c>
      <c r="H422" s="14">
        <v>0.17775530900375699</v>
      </c>
      <c r="I422" s="14">
        <v>0.14879847494253201</v>
      </c>
      <c r="J422" s="14">
        <v>7.48067513664184E-2</v>
      </c>
      <c r="K422" s="14">
        <v>2.93019407902964E-2</v>
      </c>
      <c r="L422" s="14"/>
      <c r="M422" s="14">
        <v>0.122757118615934</v>
      </c>
      <c r="N422" s="14">
        <v>0.122943968436708</v>
      </c>
      <c r="O422" s="14">
        <v>0.135347062802054</v>
      </c>
      <c r="P422" s="14">
        <v>0.13539565538458201</v>
      </c>
      <c r="Q422" s="14"/>
      <c r="R422" s="14">
        <v>0.162154085878607</v>
      </c>
      <c r="S422" s="14">
        <v>7.4960326449783302E-2</v>
      </c>
      <c r="T422" s="14">
        <v>0.103343069982209</v>
      </c>
      <c r="U422" s="14">
        <v>0.119478569859088</v>
      </c>
      <c r="V422" s="14">
        <v>0.13239151511518599</v>
      </c>
      <c r="W422" s="14">
        <v>0.18459481450485299</v>
      </c>
      <c r="X422" s="14">
        <v>0.116200153303228</v>
      </c>
      <c r="Y422" s="14">
        <v>0.157605431519244</v>
      </c>
      <c r="Z422" s="14">
        <v>0.129096201748507</v>
      </c>
      <c r="AA422" s="14"/>
      <c r="AB422" s="14">
        <v>8.7076370775587802E-2</v>
      </c>
      <c r="AC422" s="14">
        <v>0.108438298417305</v>
      </c>
      <c r="AD422" s="14">
        <v>0.15957995930784999</v>
      </c>
      <c r="AE422" s="14">
        <v>0.13396677523772901</v>
      </c>
      <c r="AF422" s="14">
        <v>0.21448584369837301</v>
      </c>
      <c r="AG422" s="14"/>
      <c r="AH422" s="14">
        <v>0.22705166511908301</v>
      </c>
      <c r="AI422" s="14">
        <v>8.9763353836339099E-2</v>
      </c>
      <c r="AJ422" s="14"/>
      <c r="AK422" s="14">
        <v>0.208921400016712</v>
      </c>
      <c r="AL422" s="14">
        <v>9.0449983300974507E-2</v>
      </c>
      <c r="AM422" s="14"/>
      <c r="AN422" s="14">
        <v>0.18795942735106799</v>
      </c>
      <c r="AO422" s="14">
        <v>7.9152693259882903E-2</v>
      </c>
      <c r="AP422" s="14"/>
      <c r="AQ422" s="14">
        <v>0.155119051878822</v>
      </c>
      <c r="AR422" s="14">
        <v>0.119545494858906</v>
      </c>
      <c r="AS422" s="14">
        <v>0.130248606636411</v>
      </c>
    </row>
    <row r="423" spans="2:45" x14ac:dyDescent="0.35">
      <c r="B423" t="s">
        <v>175</v>
      </c>
      <c r="C423" s="14">
        <v>0.141125696222311</v>
      </c>
      <c r="D423" s="14">
        <v>0.15621060029181699</v>
      </c>
      <c r="E423" s="14">
        <v>0.12617109541122901</v>
      </c>
      <c r="F423" s="14"/>
      <c r="G423" s="14">
        <v>0.20794725189733601</v>
      </c>
      <c r="H423" s="14">
        <v>0.16583105541406301</v>
      </c>
      <c r="I423" s="14">
        <v>0.13496882329485299</v>
      </c>
      <c r="J423" s="14">
        <v>9.6159110918278098E-2</v>
      </c>
      <c r="K423" s="14">
        <v>0.104542390514971</v>
      </c>
      <c r="L423" s="14"/>
      <c r="M423" s="14">
        <v>0.15830283390953701</v>
      </c>
      <c r="N423" s="14">
        <v>0.12538739385519601</v>
      </c>
      <c r="O423" s="14">
        <v>0.13866963102973101</v>
      </c>
      <c r="P423" s="14">
        <v>0.143900075354323</v>
      </c>
      <c r="Q423" s="14"/>
      <c r="R423" s="14">
        <v>0.190422802844427</v>
      </c>
      <c r="S423" s="14">
        <v>9.1294996230756806E-2</v>
      </c>
      <c r="T423" s="14">
        <v>0.139753737956677</v>
      </c>
      <c r="U423" s="14">
        <v>0.13575831286169299</v>
      </c>
      <c r="V423" s="14">
        <v>0.15090935149210599</v>
      </c>
      <c r="W423" s="14">
        <v>0.15675094558905001</v>
      </c>
      <c r="X423" s="14">
        <v>0.13398530200376599</v>
      </c>
      <c r="Y423" s="14">
        <v>0.152438238793008</v>
      </c>
      <c r="Z423" s="14">
        <v>0.12968186967220599</v>
      </c>
      <c r="AA423" s="14"/>
      <c r="AB423" s="14">
        <v>0.142141286983647</v>
      </c>
      <c r="AC423" s="14">
        <v>0.12543729210184801</v>
      </c>
      <c r="AD423" s="14">
        <v>0.14400949924873499</v>
      </c>
      <c r="AE423" s="14">
        <v>0.15312976812873799</v>
      </c>
      <c r="AF423" s="14">
        <v>0.31890181078422603</v>
      </c>
      <c r="AG423" s="14"/>
      <c r="AH423" s="14">
        <v>0.21172552275953899</v>
      </c>
      <c r="AI423" s="14">
        <v>0.104916666990146</v>
      </c>
      <c r="AJ423" s="14"/>
      <c r="AK423" s="14">
        <v>0.19598832862306501</v>
      </c>
      <c r="AL423" s="14">
        <v>0.110907320236782</v>
      </c>
      <c r="AM423" s="14"/>
      <c r="AN423" s="14">
        <v>0.18471892960671299</v>
      </c>
      <c r="AO423" s="14">
        <v>0.10254352155718199</v>
      </c>
      <c r="AP423" s="14"/>
      <c r="AQ423" s="14">
        <v>0.18062761563277799</v>
      </c>
      <c r="AR423" s="14">
        <v>0.123425660712855</v>
      </c>
      <c r="AS423" s="14">
        <v>0.13361235751702999</v>
      </c>
    </row>
    <row r="424" spans="2:45" x14ac:dyDescent="0.35">
      <c r="B424" t="s">
        <v>176</v>
      </c>
      <c r="C424" s="14">
        <v>0.152749645048319</v>
      </c>
      <c r="D424" s="14">
        <v>0.164381088174782</v>
      </c>
      <c r="E424" s="14">
        <v>0.141305180242011</v>
      </c>
      <c r="F424" s="14"/>
      <c r="G424" s="14">
        <v>0.127687804194376</v>
      </c>
      <c r="H424" s="14">
        <v>0.144308237503778</v>
      </c>
      <c r="I424" s="14">
        <v>0.14318871780148101</v>
      </c>
      <c r="J424" s="14">
        <v>0.17137293317364399</v>
      </c>
      <c r="K424" s="14">
        <v>0.177842558154755</v>
      </c>
      <c r="L424" s="14"/>
      <c r="M424" s="14">
        <v>0.19479421016746701</v>
      </c>
      <c r="N424" s="14">
        <v>0.140607931106491</v>
      </c>
      <c r="O424" s="14">
        <v>0.14995224760439699</v>
      </c>
      <c r="P424" s="14">
        <v>0.123676573856785</v>
      </c>
      <c r="Q424" s="14"/>
      <c r="R424" s="14">
        <v>0.153618116999923</v>
      </c>
      <c r="S424" s="14">
        <v>0.14858849178154501</v>
      </c>
      <c r="T424" s="14">
        <v>0.13510417288424001</v>
      </c>
      <c r="U424" s="14">
        <v>0.19336380449301899</v>
      </c>
      <c r="V424" s="14">
        <v>0.163973686345604</v>
      </c>
      <c r="W424" s="14">
        <v>0.12708441936046999</v>
      </c>
      <c r="X424" s="14">
        <v>0.15104130845702299</v>
      </c>
      <c r="Y424" s="14">
        <v>0.18109576772894601</v>
      </c>
      <c r="Z424" s="14">
        <v>0.13834987156795001</v>
      </c>
      <c r="AA424" s="14"/>
      <c r="AB424" s="14">
        <v>0.13233443000322601</v>
      </c>
      <c r="AC424" s="14">
        <v>0.12860376275429</v>
      </c>
      <c r="AD424" s="14">
        <v>0.163502370837217</v>
      </c>
      <c r="AE424" s="14">
        <v>0.19596405741759701</v>
      </c>
      <c r="AF424" s="14">
        <v>0.12619747811318299</v>
      </c>
      <c r="AG424" s="14"/>
      <c r="AH424" s="14">
        <v>0.157272582803612</v>
      </c>
      <c r="AI424" s="14">
        <v>0.152514459988732</v>
      </c>
      <c r="AJ424" s="14"/>
      <c r="AK424" s="14">
        <v>0.188021382107882</v>
      </c>
      <c r="AL424" s="14">
        <v>0.13694356357323101</v>
      </c>
      <c r="AM424" s="14"/>
      <c r="AN424" s="14">
        <v>0.18201629588284801</v>
      </c>
      <c r="AO424" s="14">
        <v>0.13122110534395501</v>
      </c>
      <c r="AP424" s="14"/>
      <c r="AQ424" s="14">
        <v>0.20058464976724399</v>
      </c>
      <c r="AR424" s="14">
        <v>0.140745608374582</v>
      </c>
      <c r="AS424" s="14">
        <v>0.13787991857168799</v>
      </c>
    </row>
    <row r="425" spans="2:45" x14ac:dyDescent="0.35">
      <c r="B425" t="s">
        <v>177</v>
      </c>
      <c r="C425" s="14">
        <v>0.48816861069011203</v>
      </c>
      <c r="D425" s="14">
        <v>0.43302722635718899</v>
      </c>
      <c r="E425" s="14">
        <v>0.54389815226951199</v>
      </c>
      <c r="F425" s="14"/>
      <c r="G425" s="14">
        <v>0.35404182075859097</v>
      </c>
      <c r="H425" s="14">
        <v>0.35375929295160502</v>
      </c>
      <c r="I425" s="14">
        <v>0.481099753693492</v>
      </c>
      <c r="J425" s="14">
        <v>0.61533820989149302</v>
      </c>
      <c r="K425" s="14">
        <v>0.64434251067318704</v>
      </c>
      <c r="L425" s="14"/>
      <c r="M425" s="14">
        <v>0.43493901422939402</v>
      </c>
      <c r="N425" s="14">
        <v>0.52912498965560395</v>
      </c>
      <c r="O425" s="14">
        <v>0.48058859272756299</v>
      </c>
      <c r="P425" s="14">
        <v>0.50542890015022301</v>
      </c>
      <c r="Q425" s="14"/>
      <c r="R425" s="14">
        <v>0.37777824784062503</v>
      </c>
      <c r="S425" s="14">
        <v>0.57317930738705003</v>
      </c>
      <c r="T425" s="14">
        <v>0.53188256438909798</v>
      </c>
      <c r="U425" s="14">
        <v>0.49556212573460201</v>
      </c>
      <c r="V425" s="14">
        <v>0.480252989706422</v>
      </c>
      <c r="W425" s="14">
        <v>0.42188739903953898</v>
      </c>
      <c r="X425" s="14">
        <v>0.53909417788951797</v>
      </c>
      <c r="Y425" s="14">
        <v>0.46203050941216101</v>
      </c>
      <c r="Z425" s="14">
        <v>0.50708967670363703</v>
      </c>
      <c r="AA425" s="14"/>
      <c r="AB425" s="14">
        <v>0.55700808719482398</v>
      </c>
      <c r="AC425" s="14">
        <v>0.55085022053800303</v>
      </c>
      <c r="AD425" s="14">
        <v>0.43241010119524298</v>
      </c>
      <c r="AE425" s="14">
        <v>0.41941946519609202</v>
      </c>
      <c r="AF425" s="14">
        <v>0.31816054226108098</v>
      </c>
      <c r="AG425" s="14"/>
      <c r="AH425" s="14">
        <v>0.276546919809811</v>
      </c>
      <c r="AI425" s="14">
        <v>0.59181464061338696</v>
      </c>
      <c r="AJ425" s="14"/>
      <c r="AK425" s="14">
        <v>0.25638204214689198</v>
      </c>
      <c r="AL425" s="14">
        <v>0.60483966273972001</v>
      </c>
      <c r="AM425" s="14"/>
      <c r="AN425" s="14">
        <v>0.328288163655021</v>
      </c>
      <c r="AO425" s="14">
        <v>0.62104544898083003</v>
      </c>
      <c r="AP425" s="14"/>
      <c r="AQ425" s="14">
        <v>0.347741460794119</v>
      </c>
      <c r="AR425" s="14">
        <v>0.54664023531002504</v>
      </c>
      <c r="AS425" s="14">
        <v>0.49572030553908097</v>
      </c>
    </row>
    <row r="426" spans="2:45" x14ac:dyDescent="0.35">
      <c r="B426" t="s">
        <v>70</v>
      </c>
      <c r="C426" s="14">
        <v>3.1633318158478099E-2</v>
      </c>
      <c r="D426" s="14">
        <v>2.5334741883095702E-2</v>
      </c>
      <c r="E426" s="14">
        <v>3.8055804275458301E-2</v>
      </c>
      <c r="F426" s="14"/>
      <c r="G426" s="14">
        <v>3.2406584090845701E-2</v>
      </c>
      <c r="H426" s="14">
        <v>4.0693939261906099E-2</v>
      </c>
      <c r="I426" s="14">
        <v>3.9798654592598903E-2</v>
      </c>
      <c r="J426" s="14">
        <v>2.0665253063072601E-2</v>
      </c>
      <c r="K426" s="14">
        <v>2.3161532340791699E-2</v>
      </c>
      <c r="L426" s="14"/>
      <c r="M426" s="14">
        <v>2.5056595317065101E-2</v>
      </c>
      <c r="N426" s="14">
        <v>2.1474399759713499E-2</v>
      </c>
      <c r="O426" s="14">
        <v>3.1375013125854299E-2</v>
      </c>
      <c r="P426" s="14">
        <v>4.6101053236893903E-2</v>
      </c>
      <c r="Q426" s="14"/>
      <c r="R426" s="14">
        <v>3.2555186800628202E-2</v>
      </c>
      <c r="S426" s="14">
        <v>5.3140042405074903E-2</v>
      </c>
      <c r="T426" s="14">
        <v>2.3838905616864602E-2</v>
      </c>
      <c r="U426" s="14">
        <v>2.9716475688791499E-2</v>
      </c>
      <c r="V426" s="14">
        <v>2.0937875382115299E-2</v>
      </c>
      <c r="W426" s="14">
        <v>4.0164358968954199E-2</v>
      </c>
      <c r="X426" s="14">
        <v>1.8781454977447799E-2</v>
      </c>
      <c r="Y426" s="14">
        <v>1.5401103250969101E-2</v>
      </c>
      <c r="Z426" s="14">
        <v>2.8628416005286601E-2</v>
      </c>
      <c r="AA426" s="14"/>
      <c r="AB426" s="14">
        <v>3.6050261631581898E-2</v>
      </c>
      <c r="AC426" s="14">
        <v>4.0655820256425598E-2</v>
      </c>
      <c r="AD426" s="14">
        <v>3.1167229015423799E-2</v>
      </c>
      <c r="AE426" s="14">
        <v>1.0907139229059001E-2</v>
      </c>
      <c r="AF426" s="14">
        <v>0</v>
      </c>
      <c r="AG426" s="14"/>
      <c r="AH426" s="14">
        <v>1.94742770632329E-2</v>
      </c>
      <c r="AI426" s="14">
        <v>2.8264487461385299E-2</v>
      </c>
      <c r="AJ426" s="14"/>
      <c r="AK426" s="14">
        <v>2.09359396864435E-2</v>
      </c>
      <c r="AL426" s="14">
        <v>2.85925680798782E-2</v>
      </c>
      <c r="AM426" s="14"/>
      <c r="AN426" s="14">
        <v>2.17412506168796E-2</v>
      </c>
      <c r="AO426" s="14">
        <v>3.6632776484745597E-2</v>
      </c>
      <c r="AP426" s="14"/>
      <c r="AQ426" s="14">
        <v>2.6645756961254801E-2</v>
      </c>
      <c r="AR426" s="14">
        <v>2.3051785456068199E-2</v>
      </c>
      <c r="AS426" s="14">
        <v>5.18901082657858E-2</v>
      </c>
    </row>
    <row r="427" spans="2:45" x14ac:dyDescent="0.35">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row>
    <row r="428" spans="2:45" x14ac:dyDescent="0.35">
      <c r="B428" s="6" t="s">
        <v>194</v>
      </c>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row>
    <row r="429" spans="2:45" x14ac:dyDescent="0.35">
      <c r="B429" s="24" t="s">
        <v>76</v>
      </c>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row>
    <row r="430" spans="2:45" x14ac:dyDescent="0.35">
      <c r="B430" t="s">
        <v>173</v>
      </c>
      <c r="C430" s="14">
        <v>6.9440585819846995E-2</v>
      </c>
      <c r="D430" s="14">
        <v>7.2955163981301793E-2</v>
      </c>
      <c r="E430" s="14">
        <v>6.4971842449532996E-2</v>
      </c>
      <c r="F430" s="14"/>
      <c r="G430" s="14">
        <v>9.6359872645677302E-2</v>
      </c>
      <c r="H430" s="14">
        <v>9.4985384458949301E-2</v>
      </c>
      <c r="I430" s="14">
        <v>7.7643948732056003E-2</v>
      </c>
      <c r="J430" s="14">
        <v>4.7858167299854697E-2</v>
      </c>
      <c r="K430" s="14">
        <v>2.67027779582798E-2</v>
      </c>
      <c r="L430" s="14"/>
      <c r="M430" s="14">
        <v>8.0862842400991106E-2</v>
      </c>
      <c r="N430" s="14">
        <v>7.8592556763099702E-2</v>
      </c>
      <c r="O430" s="14">
        <v>6.02096079539962E-2</v>
      </c>
      <c r="P430" s="14">
        <v>5.7092171193456602E-2</v>
      </c>
      <c r="Q430" s="14"/>
      <c r="R430" s="14">
        <v>0.11510254263714199</v>
      </c>
      <c r="S430" s="14">
        <v>7.4454332595561695E-2</v>
      </c>
      <c r="T430" s="14">
        <v>8.4609936822671303E-2</v>
      </c>
      <c r="U430" s="14">
        <v>4.53255397603868E-2</v>
      </c>
      <c r="V430" s="14">
        <v>3.95857750087504E-2</v>
      </c>
      <c r="W430" s="14">
        <v>0.12066392395063601</v>
      </c>
      <c r="X430" s="14">
        <v>2.0067907702413301E-2</v>
      </c>
      <c r="Y430" s="14">
        <v>5.8551020357794498E-2</v>
      </c>
      <c r="Z430" s="14">
        <v>3.9165943562977798E-2</v>
      </c>
      <c r="AA430" s="14"/>
      <c r="AB430" s="14">
        <v>4.7434957157321302E-2</v>
      </c>
      <c r="AC430" s="14">
        <v>4.70474389039858E-2</v>
      </c>
      <c r="AD430" s="14">
        <v>9.9694475692283804E-2</v>
      </c>
      <c r="AE430" s="14">
        <v>8.4215157109915506E-2</v>
      </c>
      <c r="AF430" s="14">
        <v>6.22288633201524E-2</v>
      </c>
      <c r="AG430" s="14"/>
      <c r="AH430" s="14">
        <v>0.141619067109132</v>
      </c>
      <c r="AI430" s="14">
        <v>3.7548454953034598E-2</v>
      </c>
      <c r="AJ430" s="14"/>
      <c r="AK430" s="14">
        <v>0.13564100279646801</v>
      </c>
      <c r="AL430" s="14">
        <v>4.1273718662184697E-2</v>
      </c>
      <c r="AM430" s="14"/>
      <c r="AN430" s="14">
        <v>0.10988960065724</v>
      </c>
      <c r="AO430" s="14">
        <v>3.6249948687300297E-2</v>
      </c>
      <c r="AP430" s="14"/>
      <c r="AQ430" s="14">
        <v>0.11524457774423701</v>
      </c>
      <c r="AR430" s="14">
        <v>4.7577633360845702E-2</v>
      </c>
      <c r="AS430" s="14">
        <v>7.7334095419458196E-2</v>
      </c>
    </row>
    <row r="431" spans="2:45" x14ac:dyDescent="0.35">
      <c r="B431" t="s">
        <v>174</v>
      </c>
      <c r="C431" s="14">
        <v>0.17042129534893</v>
      </c>
      <c r="D431" s="14">
        <v>0.18578429604157601</v>
      </c>
      <c r="E431" s="14">
        <v>0.155243562101263</v>
      </c>
      <c r="F431" s="14"/>
      <c r="G431" s="14">
        <v>0.20703601749856801</v>
      </c>
      <c r="H431" s="14">
        <v>0.246398935800653</v>
      </c>
      <c r="I431" s="14">
        <v>0.18788766121255901</v>
      </c>
      <c r="J431" s="14">
        <v>0.107861906675474</v>
      </c>
      <c r="K431" s="14">
        <v>9.4651902492261006E-2</v>
      </c>
      <c r="L431" s="14"/>
      <c r="M431" s="14">
        <v>0.192921806438522</v>
      </c>
      <c r="N431" s="14">
        <v>0.14828019880686499</v>
      </c>
      <c r="O431" s="14">
        <v>0.180733982211713</v>
      </c>
      <c r="P431" s="14">
        <v>0.163456878403792</v>
      </c>
      <c r="Q431" s="14"/>
      <c r="R431" s="14">
        <v>0.194492148955067</v>
      </c>
      <c r="S431" s="14">
        <v>0.124726438179316</v>
      </c>
      <c r="T431" s="14">
        <v>0.13439603238940501</v>
      </c>
      <c r="U431" s="14">
        <v>0.195022469405563</v>
      </c>
      <c r="V431" s="14">
        <v>0.18767750217867399</v>
      </c>
      <c r="W431" s="14">
        <v>0.19295345926171301</v>
      </c>
      <c r="X431" s="14">
        <v>0.167571919989563</v>
      </c>
      <c r="Y431" s="14">
        <v>0.17478945162323301</v>
      </c>
      <c r="Z431" s="14">
        <v>0.17501492243182301</v>
      </c>
      <c r="AA431" s="14"/>
      <c r="AB431" s="14">
        <v>0.13408583293930099</v>
      </c>
      <c r="AC431" s="14">
        <v>0.138386113563681</v>
      </c>
      <c r="AD431" s="14">
        <v>0.194754924958845</v>
      </c>
      <c r="AE431" s="14">
        <v>0.221964633929671</v>
      </c>
      <c r="AF431" s="14">
        <v>0.25942773608766301</v>
      </c>
      <c r="AG431" s="14"/>
      <c r="AH431" s="14">
        <v>0.260854761211879</v>
      </c>
      <c r="AI431" s="14">
        <v>0.13990432906088501</v>
      </c>
      <c r="AJ431" s="14"/>
      <c r="AK431" s="14">
        <v>0.267706538858898</v>
      </c>
      <c r="AL431" s="14">
        <v>0.13218218499319501</v>
      </c>
      <c r="AM431" s="14"/>
      <c r="AN431" s="14">
        <v>0.23404706716073001</v>
      </c>
      <c r="AO431" s="14">
        <v>0.121837163842112</v>
      </c>
      <c r="AP431" s="14"/>
      <c r="AQ431" s="14">
        <v>0.209595521261324</v>
      </c>
      <c r="AR431" s="14">
        <v>0.15548684303789301</v>
      </c>
      <c r="AS431" s="14">
        <v>0.183160963869932</v>
      </c>
    </row>
    <row r="432" spans="2:45" x14ac:dyDescent="0.35">
      <c r="B432" t="s">
        <v>175</v>
      </c>
      <c r="C432" s="14">
        <v>0.18500545246014399</v>
      </c>
      <c r="D432" s="14">
        <v>0.20541051144292</v>
      </c>
      <c r="E432" s="14">
        <v>0.16476504935807301</v>
      </c>
      <c r="F432" s="14"/>
      <c r="G432" s="14">
        <v>0.242568452528023</v>
      </c>
      <c r="H432" s="14">
        <v>0.21789337894187599</v>
      </c>
      <c r="I432" s="14">
        <v>0.16639020373497901</v>
      </c>
      <c r="J432" s="14">
        <v>0.14889503992209499</v>
      </c>
      <c r="K432" s="14">
        <v>0.15231073404762199</v>
      </c>
      <c r="L432" s="14"/>
      <c r="M432" s="14">
        <v>0.20726769451067101</v>
      </c>
      <c r="N432" s="14">
        <v>0.17690984036174801</v>
      </c>
      <c r="O432" s="14">
        <v>0.189644395720866</v>
      </c>
      <c r="P432" s="14">
        <v>0.165387304170097</v>
      </c>
      <c r="Q432" s="14"/>
      <c r="R432" s="14">
        <v>0.22409202470769199</v>
      </c>
      <c r="S432" s="14">
        <v>0.14552311287675701</v>
      </c>
      <c r="T432" s="14">
        <v>0.18835195691057799</v>
      </c>
      <c r="U432" s="14">
        <v>0.14076042070376299</v>
      </c>
      <c r="V432" s="14">
        <v>0.18892021952292701</v>
      </c>
      <c r="W432" s="14">
        <v>0.17927492984187299</v>
      </c>
      <c r="X432" s="14">
        <v>0.197800833940522</v>
      </c>
      <c r="Y432" s="14">
        <v>0.22177397951095501</v>
      </c>
      <c r="Z432" s="14">
        <v>0.19814902792380401</v>
      </c>
      <c r="AA432" s="14"/>
      <c r="AB432" s="14">
        <v>0.16720980985935899</v>
      </c>
      <c r="AC432" s="14">
        <v>0.19150447240503099</v>
      </c>
      <c r="AD432" s="14">
        <v>0.17503812518626999</v>
      </c>
      <c r="AE432" s="14">
        <v>0.208772691750159</v>
      </c>
      <c r="AF432" s="14">
        <v>0.208718436688862</v>
      </c>
      <c r="AG432" s="14"/>
      <c r="AH432" s="14">
        <v>0.22868987609131899</v>
      </c>
      <c r="AI432" s="14">
        <v>0.15967448890480801</v>
      </c>
      <c r="AJ432" s="14"/>
      <c r="AK432" s="14">
        <v>0.239903591972602</v>
      </c>
      <c r="AL432" s="14">
        <v>0.15314150046508801</v>
      </c>
      <c r="AM432" s="14"/>
      <c r="AN432" s="14">
        <v>0.24042326831174099</v>
      </c>
      <c r="AO432" s="14">
        <v>0.14004321913764201</v>
      </c>
      <c r="AP432" s="14"/>
      <c r="AQ432" s="14">
        <v>0.21640708471457001</v>
      </c>
      <c r="AR432" s="14">
        <v>0.18001431620963801</v>
      </c>
      <c r="AS432" s="14">
        <v>0.165200481603724</v>
      </c>
    </row>
    <row r="433" spans="2:45" x14ac:dyDescent="0.35">
      <c r="B433" t="s">
        <v>176</v>
      </c>
      <c r="C433" s="14">
        <v>0.15985492948889099</v>
      </c>
      <c r="D433" s="14">
        <v>0.16012916947653899</v>
      </c>
      <c r="E433" s="14">
        <v>0.15989277118856399</v>
      </c>
      <c r="F433" s="14"/>
      <c r="G433" s="14">
        <v>0.137066485599625</v>
      </c>
      <c r="H433" s="14">
        <v>0.132281045400159</v>
      </c>
      <c r="I433" s="14">
        <v>0.16895001686705499</v>
      </c>
      <c r="J433" s="14">
        <v>0.168664917658818</v>
      </c>
      <c r="K433" s="14">
        <v>0.19531201326852901</v>
      </c>
      <c r="L433" s="14"/>
      <c r="M433" s="14">
        <v>0.16870228584199201</v>
      </c>
      <c r="N433" s="14">
        <v>0.176356165746759</v>
      </c>
      <c r="O433" s="14">
        <v>0.165089691586052</v>
      </c>
      <c r="P433" s="14">
        <v>0.126247378272238</v>
      </c>
      <c r="Q433" s="14"/>
      <c r="R433" s="14">
        <v>0.14904535101452501</v>
      </c>
      <c r="S433" s="14">
        <v>0.147302478053742</v>
      </c>
      <c r="T433" s="14">
        <v>0.153015575092807</v>
      </c>
      <c r="U433" s="14">
        <v>0.19533629669670799</v>
      </c>
      <c r="V433" s="14">
        <v>0.11824762855083799</v>
      </c>
      <c r="W433" s="14">
        <v>0.124906592882954</v>
      </c>
      <c r="X433" s="14">
        <v>0.21204536358794099</v>
      </c>
      <c r="Y433" s="14">
        <v>0.248664166481424</v>
      </c>
      <c r="Z433" s="14">
        <v>0.14517266567919501</v>
      </c>
      <c r="AA433" s="14"/>
      <c r="AB433" s="14">
        <v>0.13103148500751499</v>
      </c>
      <c r="AC433" s="14">
        <v>0.16751432799805599</v>
      </c>
      <c r="AD433" s="14">
        <v>0.167165615503682</v>
      </c>
      <c r="AE433" s="14">
        <v>0.18129822806770701</v>
      </c>
      <c r="AF433" s="14">
        <v>0.159196895350627</v>
      </c>
      <c r="AG433" s="14"/>
      <c r="AH433" s="14">
        <v>0.14156714334927301</v>
      </c>
      <c r="AI433" s="14">
        <v>0.16662155632144399</v>
      </c>
      <c r="AJ433" s="14"/>
      <c r="AK433" s="14">
        <v>0.13904638611686601</v>
      </c>
      <c r="AL433" s="14">
        <v>0.16822613819462801</v>
      </c>
      <c r="AM433" s="14"/>
      <c r="AN433" s="14">
        <v>0.15394502488240699</v>
      </c>
      <c r="AO433" s="14">
        <v>0.164292850000853</v>
      </c>
      <c r="AP433" s="14"/>
      <c r="AQ433" s="14">
        <v>0.16968421826451999</v>
      </c>
      <c r="AR433" s="14">
        <v>0.16341824846146599</v>
      </c>
      <c r="AS433" s="14">
        <v>0.134603613510479</v>
      </c>
    </row>
    <row r="434" spans="2:45" x14ac:dyDescent="0.35">
      <c r="B434" t="s">
        <v>177</v>
      </c>
      <c r="C434" s="14">
        <v>0.38562187541796999</v>
      </c>
      <c r="D434" s="14">
        <v>0.34689769488403299</v>
      </c>
      <c r="E434" s="14">
        <v>0.42457167518725097</v>
      </c>
      <c r="F434" s="14"/>
      <c r="G434" s="14">
        <v>0.28078759870256598</v>
      </c>
      <c r="H434" s="14">
        <v>0.27343848031602502</v>
      </c>
      <c r="I434" s="14">
        <v>0.37579070581503199</v>
      </c>
      <c r="J434" s="14">
        <v>0.49343156528665</v>
      </c>
      <c r="K434" s="14">
        <v>0.51139519543077705</v>
      </c>
      <c r="L434" s="14"/>
      <c r="M434" s="14">
        <v>0.328123012402049</v>
      </c>
      <c r="N434" s="14">
        <v>0.397316349916919</v>
      </c>
      <c r="O434" s="14">
        <v>0.36904108631385801</v>
      </c>
      <c r="P434" s="14">
        <v>0.45104213647666802</v>
      </c>
      <c r="Q434" s="14"/>
      <c r="R434" s="14">
        <v>0.28440319592048802</v>
      </c>
      <c r="S434" s="14">
        <v>0.47908627111450303</v>
      </c>
      <c r="T434" s="14">
        <v>0.41099205362910901</v>
      </c>
      <c r="U434" s="14">
        <v>0.39363056957003401</v>
      </c>
      <c r="V434" s="14">
        <v>0.45404825974059598</v>
      </c>
      <c r="W434" s="14">
        <v>0.35230769146812702</v>
      </c>
      <c r="X434" s="14">
        <v>0.38580147175438501</v>
      </c>
      <c r="Y434" s="14">
        <v>0.27319592733188103</v>
      </c>
      <c r="Z434" s="14">
        <v>0.39041225980444499</v>
      </c>
      <c r="AA434" s="14"/>
      <c r="AB434" s="14">
        <v>0.47370073760938602</v>
      </c>
      <c r="AC434" s="14">
        <v>0.42231306433476601</v>
      </c>
      <c r="AD434" s="14">
        <v>0.33772246664036898</v>
      </c>
      <c r="AE434" s="14">
        <v>0.29533988802664002</v>
      </c>
      <c r="AF434" s="14">
        <v>0.310428068552696</v>
      </c>
      <c r="AG434" s="14"/>
      <c r="AH434" s="14">
        <v>0.207416339384005</v>
      </c>
      <c r="AI434" s="14">
        <v>0.47125643011729901</v>
      </c>
      <c r="AJ434" s="14"/>
      <c r="AK434" s="14">
        <v>0.19544062208923499</v>
      </c>
      <c r="AL434" s="14">
        <v>0.48065414646864801</v>
      </c>
      <c r="AM434" s="14"/>
      <c r="AN434" s="14">
        <v>0.24352362962996699</v>
      </c>
      <c r="AO434" s="14">
        <v>0.50117297564879504</v>
      </c>
      <c r="AP434" s="14"/>
      <c r="AQ434" s="14">
        <v>0.27249262746550701</v>
      </c>
      <c r="AR434" s="14">
        <v>0.42814652541194498</v>
      </c>
      <c r="AS434" s="14">
        <v>0.39500698279059898</v>
      </c>
    </row>
    <row r="435" spans="2:45" x14ac:dyDescent="0.35">
      <c r="B435" t="s">
        <v>70</v>
      </c>
      <c r="C435" s="14">
        <v>2.9655861464217399E-2</v>
      </c>
      <c r="D435" s="14">
        <v>2.8823164173630102E-2</v>
      </c>
      <c r="E435" s="14">
        <v>3.0555099715316301E-2</v>
      </c>
      <c r="F435" s="14"/>
      <c r="G435" s="14">
        <v>3.61815730255408E-2</v>
      </c>
      <c r="H435" s="14">
        <v>3.5002775082337699E-2</v>
      </c>
      <c r="I435" s="14">
        <v>2.3337463638319501E-2</v>
      </c>
      <c r="J435" s="14">
        <v>3.3288403157108397E-2</v>
      </c>
      <c r="K435" s="14">
        <v>1.96273768025307E-2</v>
      </c>
      <c r="L435" s="14"/>
      <c r="M435" s="14">
        <v>2.21223584057746E-2</v>
      </c>
      <c r="N435" s="14">
        <v>2.2544888404608301E-2</v>
      </c>
      <c r="O435" s="14">
        <v>3.5281236213514901E-2</v>
      </c>
      <c r="P435" s="14">
        <v>3.67741314837495E-2</v>
      </c>
      <c r="Q435" s="14"/>
      <c r="R435" s="14">
        <v>3.2864736765085799E-2</v>
      </c>
      <c r="S435" s="14">
        <v>2.8907367180119499E-2</v>
      </c>
      <c r="T435" s="14">
        <v>2.8634445155430201E-2</v>
      </c>
      <c r="U435" s="14">
        <v>2.9924703863544601E-2</v>
      </c>
      <c r="V435" s="14">
        <v>1.15206149982147E-2</v>
      </c>
      <c r="W435" s="14">
        <v>2.98934025946965E-2</v>
      </c>
      <c r="X435" s="14">
        <v>1.6712503025176399E-2</v>
      </c>
      <c r="Y435" s="14">
        <v>2.3025454694713302E-2</v>
      </c>
      <c r="Z435" s="14">
        <v>5.2085180597755798E-2</v>
      </c>
      <c r="AA435" s="14"/>
      <c r="AB435" s="14">
        <v>4.6537177427117903E-2</v>
      </c>
      <c r="AC435" s="14">
        <v>3.3234582794480903E-2</v>
      </c>
      <c r="AD435" s="14">
        <v>2.56243920185498E-2</v>
      </c>
      <c r="AE435" s="14">
        <v>8.4094011159079E-3</v>
      </c>
      <c r="AF435" s="14">
        <v>0</v>
      </c>
      <c r="AG435" s="14"/>
      <c r="AH435" s="14">
        <v>1.9852812854391201E-2</v>
      </c>
      <c r="AI435" s="14">
        <v>2.4994740642529802E-2</v>
      </c>
      <c r="AJ435" s="14"/>
      <c r="AK435" s="14">
        <v>2.2261858165931299E-2</v>
      </c>
      <c r="AL435" s="14">
        <v>2.4522311216256799E-2</v>
      </c>
      <c r="AM435" s="14"/>
      <c r="AN435" s="14">
        <v>1.8171409357915499E-2</v>
      </c>
      <c r="AO435" s="14">
        <v>3.6403842683298403E-2</v>
      </c>
      <c r="AP435" s="14"/>
      <c r="AQ435" s="14">
        <v>1.6575970549840901E-2</v>
      </c>
      <c r="AR435" s="14">
        <v>2.5356433518212498E-2</v>
      </c>
      <c r="AS435" s="14">
        <v>4.46938628058089E-2</v>
      </c>
    </row>
    <row r="436" spans="2:45" x14ac:dyDescent="0.35">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row>
    <row r="437" spans="2:45" x14ac:dyDescent="0.35">
      <c r="B437" s="6" t="s">
        <v>195</v>
      </c>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row>
    <row r="438" spans="2:45" x14ac:dyDescent="0.35">
      <c r="B438" s="24" t="s">
        <v>76</v>
      </c>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row>
    <row r="439" spans="2:45" x14ac:dyDescent="0.35">
      <c r="B439" t="s">
        <v>173</v>
      </c>
      <c r="C439" s="14">
        <v>6.0954276514172699E-2</v>
      </c>
      <c r="D439" s="14">
        <v>7.31971568320373E-2</v>
      </c>
      <c r="E439" s="14">
        <v>4.7655128008096799E-2</v>
      </c>
      <c r="F439" s="14"/>
      <c r="G439" s="14">
        <v>7.5799951658776898E-2</v>
      </c>
      <c r="H439" s="14">
        <v>0.10848265934856</v>
      </c>
      <c r="I439" s="14">
        <v>6.6507418119121198E-2</v>
      </c>
      <c r="J439" s="14">
        <v>2.7721193745808399E-2</v>
      </c>
      <c r="K439" s="14">
        <v>2.1211913095291201E-2</v>
      </c>
      <c r="L439" s="14"/>
      <c r="M439" s="14">
        <v>7.4723076446075704E-2</v>
      </c>
      <c r="N439" s="14">
        <v>6.6075976431453701E-2</v>
      </c>
      <c r="O439" s="14">
        <v>7.1804842872729896E-2</v>
      </c>
      <c r="P439" s="14">
        <v>3.24350310917913E-2</v>
      </c>
      <c r="Q439" s="14"/>
      <c r="R439" s="14">
        <v>0.10846681175018801</v>
      </c>
      <c r="S439" s="14">
        <v>7.0735542515752994E-2</v>
      </c>
      <c r="T439" s="14">
        <v>6.6122958292945205E-2</v>
      </c>
      <c r="U439" s="14">
        <v>2.6177418258792801E-2</v>
      </c>
      <c r="V439" s="14">
        <v>8.1188990263021694E-3</v>
      </c>
      <c r="W439" s="14">
        <v>7.1510394118986603E-2</v>
      </c>
      <c r="X439" s="14">
        <v>5.9665129347235502E-2</v>
      </c>
      <c r="Y439" s="14">
        <v>3.8752427065856299E-2</v>
      </c>
      <c r="Z439" s="14">
        <v>5.4029934698418103E-2</v>
      </c>
      <c r="AA439" s="14"/>
      <c r="AB439" s="14">
        <v>3.4409099681720699E-2</v>
      </c>
      <c r="AC439" s="14">
        <v>4.0969072897450699E-2</v>
      </c>
      <c r="AD439" s="14">
        <v>8.4473532358089604E-2</v>
      </c>
      <c r="AE439" s="14">
        <v>7.9878373339841699E-2</v>
      </c>
      <c r="AF439" s="14">
        <v>9.7713704835081405E-2</v>
      </c>
      <c r="AG439" s="14"/>
      <c r="AH439" s="14">
        <v>0.13656475019672301</v>
      </c>
      <c r="AI439" s="14">
        <v>2.9462357412631299E-2</v>
      </c>
      <c r="AJ439" s="14"/>
      <c r="AK439" s="14">
        <v>0.13092962723184401</v>
      </c>
      <c r="AL439" s="14">
        <v>3.3271227597152897E-2</v>
      </c>
      <c r="AM439" s="14"/>
      <c r="AN439" s="14">
        <v>0.100276742719464</v>
      </c>
      <c r="AO439" s="14">
        <v>2.9712751681191502E-2</v>
      </c>
      <c r="AP439" s="14"/>
      <c r="AQ439" s="14">
        <v>9.5231501517654402E-2</v>
      </c>
      <c r="AR439" s="14">
        <v>4.6816679065354201E-2</v>
      </c>
      <c r="AS439" s="14">
        <v>5.9426144689240797E-2</v>
      </c>
    </row>
    <row r="440" spans="2:45" x14ac:dyDescent="0.35">
      <c r="B440" t="s">
        <v>174</v>
      </c>
      <c r="C440" s="14">
        <v>0.135037293279889</v>
      </c>
      <c r="D440" s="14">
        <v>0.162182812737696</v>
      </c>
      <c r="E440" s="14">
        <v>0.107892094221893</v>
      </c>
      <c r="F440" s="14"/>
      <c r="G440" s="14">
        <v>0.23381639284135</v>
      </c>
      <c r="H440" s="14">
        <v>0.19342865315411301</v>
      </c>
      <c r="I440" s="14">
        <v>0.13590067781446499</v>
      </c>
      <c r="J440" s="14">
        <v>6.7030332492209396E-2</v>
      </c>
      <c r="K440" s="14">
        <v>4.3747408574977303E-2</v>
      </c>
      <c r="L440" s="14"/>
      <c r="M440" s="14">
        <v>0.15963192575687199</v>
      </c>
      <c r="N440" s="14">
        <v>0.119692265104144</v>
      </c>
      <c r="O440" s="14">
        <v>0.14845372303538101</v>
      </c>
      <c r="P440" s="14">
        <v>0.11531965924750701</v>
      </c>
      <c r="Q440" s="14"/>
      <c r="R440" s="14">
        <v>0.170912519227959</v>
      </c>
      <c r="S440" s="14">
        <v>8.9545759501033301E-2</v>
      </c>
      <c r="T440" s="14">
        <v>9.2681355965582995E-2</v>
      </c>
      <c r="U440" s="14">
        <v>0.116299217423755</v>
      </c>
      <c r="V440" s="14">
        <v>0.18306546703746501</v>
      </c>
      <c r="W440" s="14">
        <v>0.17487583305736301</v>
      </c>
      <c r="X440" s="14">
        <v>0.104192953981063</v>
      </c>
      <c r="Y440" s="14">
        <v>0.16780584746437999</v>
      </c>
      <c r="Z440" s="14">
        <v>0.14235336398612999</v>
      </c>
      <c r="AA440" s="14"/>
      <c r="AB440" s="14">
        <v>0.114637947216259</v>
      </c>
      <c r="AC440" s="14">
        <v>0.112471228502266</v>
      </c>
      <c r="AD440" s="14">
        <v>0.14290078152864899</v>
      </c>
      <c r="AE440" s="14">
        <v>0.18749046819872001</v>
      </c>
      <c r="AF440" s="14">
        <v>0.21386455021190401</v>
      </c>
      <c r="AG440" s="14"/>
      <c r="AH440" s="14">
        <v>0.22201306719001301</v>
      </c>
      <c r="AI440" s="14">
        <v>9.7641839962955099E-2</v>
      </c>
      <c r="AJ440" s="14"/>
      <c r="AK440" s="14">
        <v>0.20427625371449501</v>
      </c>
      <c r="AL440" s="14">
        <v>0.102657796673383</v>
      </c>
      <c r="AM440" s="14"/>
      <c r="AN440" s="14">
        <v>0.20286500247903699</v>
      </c>
      <c r="AO440" s="14">
        <v>8.0268002986421894E-2</v>
      </c>
      <c r="AP440" s="14"/>
      <c r="AQ440" s="14">
        <v>0.162541167420825</v>
      </c>
      <c r="AR440" s="14">
        <v>0.124261778168777</v>
      </c>
      <c r="AS440" s="14">
        <v>0.13544975630047601</v>
      </c>
    </row>
    <row r="441" spans="2:45" x14ac:dyDescent="0.35">
      <c r="B441" t="s">
        <v>175</v>
      </c>
      <c r="C441" s="14">
        <v>0.126472419776155</v>
      </c>
      <c r="D441" s="14">
        <v>0.12704816867188301</v>
      </c>
      <c r="E441" s="14">
        <v>0.12614007044942599</v>
      </c>
      <c r="F441" s="14"/>
      <c r="G441" s="14">
        <v>0.197182000282389</v>
      </c>
      <c r="H441" s="14">
        <v>0.14652074613541599</v>
      </c>
      <c r="I441" s="14">
        <v>0.11514036553722699</v>
      </c>
      <c r="J441" s="14">
        <v>8.9231418247118305E-2</v>
      </c>
      <c r="K441" s="14">
        <v>8.8453784260408605E-2</v>
      </c>
      <c r="L441" s="14"/>
      <c r="M441" s="14">
        <v>0.124102159546939</v>
      </c>
      <c r="N441" s="14">
        <v>0.116224822333201</v>
      </c>
      <c r="O441" s="14">
        <v>0.134402245974725</v>
      </c>
      <c r="P441" s="14">
        <v>0.132817812918333</v>
      </c>
      <c r="Q441" s="14"/>
      <c r="R441" s="14">
        <v>0.160649707808388</v>
      </c>
      <c r="S441" s="14">
        <v>8.4609828443638596E-2</v>
      </c>
      <c r="T441" s="14">
        <v>0.13613525394058401</v>
      </c>
      <c r="U441" s="14">
        <v>0.10400033280859899</v>
      </c>
      <c r="V441" s="14">
        <v>0.134087210986579</v>
      </c>
      <c r="W441" s="14">
        <v>0.16323090033146601</v>
      </c>
      <c r="X441" s="14">
        <v>0.105480238520977</v>
      </c>
      <c r="Y441" s="14">
        <v>0.13254660802659199</v>
      </c>
      <c r="Z441" s="14">
        <v>0.12768258833526699</v>
      </c>
      <c r="AA441" s="14"/>
      <c r="AB441" s="14">
        <v>0.103872180455989</v>
      </c>
      <c r="AC441" s="14">
        <v>0.12245062890673</v>
      </c>
      <c r="AD441" s="14">
        <v>0.14258512765090101</v>
      </c>
      <c r="AE441" s="14">
        <v>0.124974724252422</v>
      </c>
      <c r="AF441" s="14">
        <v>0.22011517228181701</v>
      </c>
      <c r="AG441" s="14"/>
      <c r="AH441" s="14">
        <v>0.16348464201692001</v>
      </c>
      <c r="AI441" s="14">
        <v>0.107938600125194</v>
      </c>
      <c r="AJ441" s="14"/>
      <c r="AK441" s="14">
        <v>0.15711834927797699</v>
      </c>
      <c r="AL441" s="14">
        <v>0.111613558748037</v>
      </c>
      <c r="AM441" s="14"/>
      <c r="AN441" s="14">
        <v>0.150386288893812</v>
      </c>
      <c r="AO441" s="14">
        <v>0.107659909298279</v>
      </c>
      <c r="AP441" s="14"/>
      <c r="AQ441" s="14">
        <v>0.11853892866283799</v>
      </c>
      <c r="AR441" s="14">
        <v>0.129134231233721</v>
      </c>
      <c r="AS441" s="14">
        <v>0.140277296434446</v>
      </c>
    </row>
    <row r="442" spans="2:45" x14ac:dyDescent="0.35">
      <c r="B442" t="s">
        <v>176</v>
      </c>
      <c r="C442" s="14">
        <v>0.13096648521524601</v>
      </c>
      <c r="D442" s="14">
        <v>0.13481581322109101</v>
      </c>
      <c r="E442" s="14">
        <v>0.127337378994199</v>
      </c>
      <c r="F442" s="14"/>
      <c r="G442" s="14">
        <v>0.15308639940237401</v>
      </c>
      <c r="H442" s="14">
        <v>0.124933882117206</v>
      </c>
      <c r="I442" s="14">
        <v>0.12609732964519499</v>
      </c>
      <c r="J442" s="14">
        <v>0.12297205237405601</v>
      </c>
      <c r="K442" s="14">
        <v>0.131331848679205</v>
      </c>
      <c r="L442" s="14"/>
      <c r="M442" s="14">
        <v>0.169859782371099</v>
      </c>
      <c r="N442" s="14">
        <v>0.13928880475934</v>
      </c>
      <c r="O442" s="14">
        <v>9.7786105453519997E-2</v>
      </c>
      <c r="P442" s="14">
        <v>0.11211599809830999</v>
      </c>
      <c r="Q442" s="14"/>
      <c r="R442" s="14">
        <v>0.14408184520422701</v>
      </c>
      <c r="S442" s="14">
        <v>0.145878385479314</v>
      </c>
      <c r="T442" s="14">
        <v>0.11612001156933401</v>
      </c>
      <c r="U442" s="14">
        <v>0.108472022395561</v>
      </c>
      <c r="V442" s="14">
        <v>0.151782791395457</v>
      </c>
      <c r="W442" s="14">
        <v>0.108506328824856</v>
      </c>
      <c r="X442" s="14">
        <v>0.121871732129465</v>
      </c>
      <c r="Y442" s="14">
        <v>0.18661193984920901</v>
      </c>
      <c r="Z442" s="14">
        <v>0.11542935782234399</v>
      </c>
      <c r="AA442" s="14"/>
      <c r="AB442" s="14">
        <v>9.5728860951127898E-2</v>
      </c>
      <c r="AC442" s="14">
        <v>0.14224067376444599</v>
      </c>
      <c r="AD442" s="14">
        <v>0.15035220078015399</v>
      </c>
      <c r="AE442" s="14">
        <v>0.15373350165310601</v>
      </c>
      <c r="AF442" s="14">
        <v>0.13765613696906201</v>
      </c>
      <c r="AG442" s="14"/>
      <c r="AH442" s="14">
        <v>0.13685040766098</v>
      </c>
      <c r="AI442" s="14">
        <v>0.131803615019181</v>
      </c>
      <c r="AJ442" s="14"/>
      <c r="AK442" s="14">
        <v>0.15090810442022401</v>
      </c>
      <c r="AL442" s="14">
        <v>0.12455062288705999</v>
      </c>
      <c r="AM442" s="14"/>
      <c r="AN442" s="14">
        <v>0.14287632278975601</v>
      </c>
      <c r="AO442" s="14">
        <v>0.120760429546397</v>
      </c>
      <c r="AP442" s="14"/>
      <c r="AQ442" s="14">
        <v>0.17595417730287</v>
      </c>
      <c r="AR442" s="14">
        <v>0.118259431625917</v>
      </c>
      <c r="AS442" s="14">
        <v>0.12687644005798099</v>
      </c>
    </row>
    <row r="443" spans="2:45" x14ac:dyDescent="0.35">
      <c r="B443" t="s">
        <v>177</v>
      </c>
      <c r="C443" s="14">
        <v>0.506353306712786</v>
      </c>
      <c r="D443" s="14">
        <v>0.46560843460469498</v>
      </c>
      <c r="E443" s="14">
        <v>0.54758129538682798</v>
      </c>
      <c r="F443" s="14"/>
      <c r="G443" s="14">
        <v>0.30577173522450202</v>
      </c>
      <c r="H443" s="14">
        <v>0.372484272168501</v>
      </c>
      <c r="I443" s="14">
        <v>0.51663546478767597</v>
      </c>
      <c r="J443" s="14">
        <v>0.66610547471273096</v>
      </c>
      <c r="K443" s="14">
        <v>0.669189857898977</v>
      </c>
      <c r="L443" s="14"/>
      <c r="M443" s="14">
        <v>0.43849528426861201</v>
      </c>
      <c r="N443" s="14">
        <v>0.52696901900952098</v>
      </c>
      <c r="O443" s="14">
        <v>0.50899422555791596</v>
      </c>
      <c r="P443" s="14">
        <v>0.55249877595718999</v>
      </c>
      <c r="Q443" s="14"/>
      <c r="R443" s="14">
        <v>0.37517343493827798</v>
      </c>
      <c r="S443" s="14">
        <v>0.558576559977083</v>
      </c>
      <c r="T443" s="14">
        <v>0.54568166307639498</v>
      </c>
      <c r="U443" s="14">
        <v>0.59592512699763001</v>
      </c>
      <c r="V443" s="14">
        <v>0.50279628911332996</v>
      </c>
      <c r="W443" s="14">
        <v>0.44301309400703398</v>
      </c>
      <c r="X443" s="14">
        <v>0.58780948851283099</v>
      </c>
      <c r="Y443" s="14">
        <v>0.42223958527392003</v>
      </c>
      <c r="Z443" s="14">
        <v>0.51846914496671304</v>
      </c>
      <c r="AA443" s="14"/>
      <c r="AB443" s="14">
        <v>0.59400174858100696</v>
      </c>
      <c r="AC443" s="14">
        <v>0.53985479836076899</v>
      </c>
      <c r="AD443" s="14">
        <v>0.44994792237930897</v>
      </c>
      <c r="AE443" s="14">
        <v>0.422419138111578</v>
      </c>
      <c r="AF443" s="14">
        <v>0.33065043570213598</v>
      </c>
      <c r="AG443" s="14"/>
      <c r="AH443" s="14">
        <v>0.31967110747250199</v>
      </c>
      <c r="AI443" s="14">
        <v>0.59437505995655904</v>
      </c>
      <c r="AJ443" s="14"/>
      <c r="AK443" s="14">
        <v>0.32771919030053498</v>
      </c>
      <c r="AL443" s="14">
        <v>0.59107779985319697</v>
      </c>
      <c r="AM443" s="14"/>
      <c r="AN443" s="14">
        <v>0.37142358030147599</v>
      </c>
      <c r="AO443" s="14">
        <v>0.61962878403691801</v>
      </c>
      <c r="AP443" s="14"/>
      <c r="AQ443" s="14">
        <v>0.41954906823756299</v>
      </c>
      <c r="AR443" s="14">
        <v>0.54600465902325601</v>
      </c>
      <c r="AS443" s="14">
        <v>0.47543195410657602</v>
      </c>
    </row>
    <row r="444" spans="2:45" x14ac:dyDescent="0.35">
      <c r="B444" t="s">
        <v>70</v>
      </c>
      <c r="C444" s="14">
        <v>4.0216218501751298E-2</v>
      </c>
      <c r="D444" s="14">
        <v>3.7147613932597703E-2</v>
      </c>
      <c r="E444" s="14">
        <v>4.3394032939558E-2</v>
      </c>
      <c r="F444" s="14"/>
      <c r="G444" s="14">
        <v>3.4343520590608398E-2</v>
      </c>
      <c r="H444" s="14">
        <v>5.4149787076204298E-2</v>
      </c>
      <c r="I444" s="14">
        <v>3.9718744096315803E-2</v>
      </c>
      <c r="J444" s="14">
        <v>2.6939528428077501E-2</v>
      </c>
      <c r="K444" s="14">
        <v>4.6065187491140899E-2</v>
      </c>
      <c r="L444" s="14"/>
      <c r="M444" s="14">
        <v>3.3187771610402497E-2</v>
      </c>
      <c r="N444" s="14">
        <v>3.17491123623403E-2</v>
      </c>
      <c r="O444" s="14">
        <v>3.8558857105727699E-2</v>
      </c>
      <c r="P444" s="14">
        <v>5.4812722686867897E-2</v>
      </c>
      <c r="Q444" s="14"/>
      <c r="R444" s="14">
        <v>4.07156810709597E-2</v>
      </c>
      <c r="S444" s="14">
        <v>5.0653924083178002E-2</v>
      </c>
      <c r="T444" s="14">
        <v>4.3258757155159401E-2</v>
      </c>
      <c r="U444" s="14">
        <v>4.91258821156626E-2</v>
      </c>
      <c r="V444" s="14">
        <v>2.0149342440867399E-2</v>
      </c>
      <c r="W444" s="14">
        <v>3.8863449660295202E-2</v>
      </c>
      <c r="X444" s="14">
        <v>2.0980457508427999E-2</v>
      </c>
      <c r="Y444" s="14">
        <v>5.2043592320042797E-2</v>
      </c>
      <c r="Z444" s="14">
        <v>4.2035610191126602E-2</v>
      </c>
      <c r="AA444" s="14"/>
      <c r="AB444" s="14">
        <v>5.7350163113896298E-2</v>
      </c>
      <c r="AC444" s="14">
        <v>4.2013597568337398E-2</v>
      </c>
      <c r="AD444" s="14">
        <v>2.9740435302896401E-2</v>
      </c>
      <c r="AE444" s="14">
        <v>3.1503794444332101E-2</v>
      </c>
      <c r="AF444" s="14">
        <v>0</v>
      </c>
      <c r="AG444" s="14"/>
      <c r="AH444" s="14">
        <v>2.1416025462861601E-2</v>
      </c>
      <c r="AI444" s="14">
        <v>3.8778527523480398E-2</v>
      </c>
      <c r="AJ444" s="14"/>
      <c r="AK444" s="14">
        <v>2.9048475054923702E-2</v>
      </c>
      <c r="AL444" s="14">
        <v>3.6828994241169297E-2</v>
      </c>
      <c r="AM444" s="14"/>
      <c r="AN444" s="14">
        <v>3.2172062816456203E-2</v>
      </c>
      <c r="AO444" s="14">
        <v>4.1970122450792999E-2</v>
      </c>
      <c r="AP444" s="14"/>
      <c r="AQ444" s="14">
        <v>2.8185156858250598E-2</v>
      </c>
      <c r="AR444" s="14">
        <v>3.5523220882974597E-2</v>
      </c>
      <c r="AS444" s="14">
        <v>6.2538408411280305E-2</v>
      </c>
    </row>
    <row r="445" spans="2:45" x14ac:dyDescent="0.35">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row>
    <row r="446" spans="2:45" x14ac:dyDescent="0.35">
      <c r="B446" s="6" t="s">
        <v>203</v>
      </c>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row>
    <row r="447" spans="2:45" x14ac:dyDescent="0.35">
      <c r="B447" s="24" t="s">
        <v>76</v>
      </c>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row>
    <row r="448" spans="2:45" x14ac:dyDescent="0.35">
      <c r="B448" t="s">
        <v>196</v>
      </c>
      <c r="C448" s="14">
        <v>0.40796690423596599</v>
      </c>
      <c r="D448" s="14">
        <v>0.40546150790649099</v>
      </c>
      <c r="E448" s="14">
        <v>0.41038757402925302</v>
      </c>
      <c r="F448" s="14"/>
      <c r="G448" s="14">
        <v>0.429074998837227</v>
      </c>
      <c r="H448" s="14">
        <v>0.39642188022998498</v>
      </c>
      <c r="I448" s="14">
        <v>0.36392383144783302</v>
      </c>
      <c r="J448" s="14">
        <v>0.42210183401959001</v>
      </c>
      <c r="K448" s="14">
        <v>0.43697760220208498</v>
      </c>
      <c r="L448" s="14"/>
      <c r="M448" s="14">
        <v>0.42520676103417698</v>
      </c>
      <c r="N448" s="14">
        <v>0.38827949020289898</v>
      </c>
      <c r="O448" s="14">
        <v>0.45134347920670298</v>
      </c>
      <c r="P448" s="14">
        <v>0.36821681541053902</v>
      </c>
      <c r="Q448" s="14"/>
      <c r="R448" s="14">
        <v>0.42915845375609402</v>
      </c>
      <c r="S448" s="14">
        <v>0.43121432418843297</v>
      </c>
      <c r="T448" s="14">
        <v>0.42653167530394598</v>
      </c>
      <c r="U448" s="14">
        <v>0.40691532077117498</v>
      </c>
      <c r="V448" s="14">
        <v>0.44182045986854301</v>
      </c>
      <c r="W448" s="14">
        <v>0.33253031274089001</v>
      </c>
      <c r="X448" s="14">
        <v>0.360791931221697</v>
      </c>
      <c r="Y448" s="14">
        <v>0.39593357327918699</v>
      </c>
      <c r="Z448" s="14">
        <v>0.415684009846916</v>
      </c>
      <c r="AA448" s="14"/>
      <c r="AB448" s="14">
        <v>0.38399196154882198</v>
      </c>
      <c r="AC448" s="14">
        <v>0.39396313044104497</v>
      </c>
      <c r="AD448" s="14">
        <v>0.44544362499134899</v>
      </c>
      <c r="AE448" s="14">
        <v>0.429815315353895</v>
      </c>
      <c r="AF448" s="14">
        <v>0.41951262621547802</v>
      </c>
      <c r="AG448" s="14"/>
      <c r="AH448" s="14">
        <v>0.39138479346240301</v>
      </c>
      <c r="AI448" s="14">
        <v>0.43104393904048</v>
      </c>
      <c r="AJ448" s="14"/>
      <c r="AK448" s="14">
        <v>0.40630963641138701</v>
      </c>
      <c r="AL448" s="14">
        <v>0.42378412266874099</v>
      </c>
      <c r="AM448" s="14"/>
      <c r="AN448" s="14">
        <v>0.41539471880235201</v>
      </c>
      <c r="AO448" s="14">
        <v>0.40105519508804399</v>
      </c>
      <c r="AP448" s="14"/>
      <c r="AQ448" s="14">
        <v>0.44498679900794202</v>
      </c>
      <c r="AR448" s="14">
        <v>0.40116282680787702</v>
      </c>
      <c r="AS448" s="14">
        <v>0.36866070792844002</v>
      </c>
    </row>
    <row r="449" spans="2:45" x14ac:dyDescent="0.35">
      <c r="B449" t="s">
        <v>197</v>
      </c>
      <c r="C449" s="14">
        <v>0.29375609381043299</v>
      </c>
      <c r="D449" s="14">
        <v>0.29491420195044299</v>
      </c>
      <c r="E449" s="14">
        <v>0.292108566612651</v>
      </c>
      <c r="F449" s="14"/>
      <c r="G449" s="14">
        <v>0.30565099427794501</v>
      </c>
      <c r="H449" s="14">
        <v>0.30981800454224201</v>
      </c>
      <c r="I449" s="14">
        <v>0.29568605375294599</v>
      </c>
      <c r="J449" s="14">
        <v>0.26673283506871098</v>
      </c>
      <c r="K449" s="14">
        <v>0.29255464339466503</v>
      </c>
      <c r="L449" s="14"/>
      <c r="M449" s="14">
        <v>0.30901996994070602</v>
      </c>
      <c r="N449" s="14">
        <v>0.30740603487360502</v>
      </c>
      <c r="O449" s="14">
        <v>0.266419190293535</v>
      </c>
      <c r="P449" s="14">
        <v>0.28678043013772703</v>
      </c>
      <c r="Q449" s="14"/>
      <c r="R449" s="14">
        <v>0.25925156614915401</v>
      </c>
      <c r="S449" s="14">
        <v>0.27467400003334702</v>
      </c>
      <c r="T449" s="14">
        <v>0.27513320175233003</v>
      </c>
      <c r="U449" s="14">
        <v>0.33061444164435899</v>
      </c>
      <c r="V449" s="14">
        <v>0.23663959441376201</v>
      </c>
      <c r="W449" s="14">
        <v>0.36981079293145103</v>
      </c>
      <c r="X449" s="14">
        <v>0.318932987704374</v>
      </c>
      <c r="Y449" s="14">
        <v>0.31678435129180799</v>
      </c>
      <c r="Z449" s="14">
        <v>0.29526925422482397</v>
      </c>
      <c r="AA449" s="14"/>
      <c r="AB449" s="14">
        <v>0.29157432138727601</v>
      </c>
      <c r="AC449" s="14">
        <v>0.26942630837254899</v>
      </c>
      <c r="AD449" s="14">
        <v>0.29460194851640598</v>
      </c>
      <c r="AE449" s="14">
        <v>0.345165435209981</v>
      </c>
      <c r="AF449" s="14">
        <v>0.36706108435767199</v>
      </c>
      <c r="AG449" s="14"/>
      <c r="AH449" s="14">
        <v>0.346295040494499</v>
      </c>
      <c r="AI449" s="14">
        <v>0.26960424784809001</v>
      </c>
      <c r="AJ449" s="14"/>
      <c r="AK449" s="14">
        <v>0.31265813818924898</v>
      </c>
      <c r="AL449" s="14">
        <v>0.28533293456312597</v>
      </c>
      <c r="AM449" s="14"/>
      <c r="AN449" s="14">
        <v>0.30996531593615201</v>
      </c>
      <c r="AO449" s="14">
        <v>0.285561091138618</v>
      </c>
      <c r="AP449" s="14"/>
      <c r="AQ449" s="14">
        <v>0.32593950057334098</v>
      </c>
      <c r="AR449" s="14">
        <v>0.294472536596736</v>
      </c>
      <c r="AS449" s="14">
        <v>0.26254241608583501</v>
      </c>
    </row>
    <row r="450" spans="2:45" x14ac:dyDescent="0.35">
      <c r="B450" t="s">
        <v>198</v>
      </c>
      <c r="C450" s="14">
        <v>0.187424494262806</v>
      </c>
      <c r="D450" s="14">
        <v>0.189417245262299</v>
      </c>
      <c r="E450" s="14">
        <v>0.18578129824509701</v>
      </c>
      <c r="F450" s="14"/>
      <c r="G450" s="14">
        <v>0.19785373700740999</v>
      </c>
      <c r="H450" s="14">
        <v>0.19126563972358099</v>
      </c>
      <c r="I450" s="14">
        <v>0.210532295165999</v>
      </c>
      <c r="J450" s="14">
        <v>0.18452265525597999</v>
      </c>
      <c r="K450" s="14">
        <v>0.14718486958715599</v>
      </c>
      <c r="L450" s="14"/>
      <c r="M450" s="14">
        <v>0.17981687346597</v>
      </c>
      <c r="N450" s="14">
        <v>0.19850382465831201</v>
      </c>
      <c r="O450" s="14">
        <v>0.174523221127033</v>
      </c>
      <c r="P450" s="14">
        <v>0.19916628211870299</v>
      </c>
      <c r="Q450" s="14"/>
      <c r="R450" s="14">
        <v>0.22356129785649601</v>
      </c>
      <c r="S450" s="14">
        <v>0.161942767546954</v>
      </c>
      <c r="T450" s="14">
        <v>0.18928562824551701</v>
      </c>
      <c r="U450" s="14">
        <v>0.158704363864936</v>
      </c>
      <c r="V450" s="14">
        <v>0.24501734912029099</v>
      </c>
      <c r="W450" s="14">
        <v>0.14464720691979299</v>
      </c>
      <c r="X450" s="14">
        <v>0.21108286106535601</v>
      </c>
      <c r="Y450" s="14">
        <v>0.214541457351306</v>
      </c>
      <c r="Z450" s="14">
        <v>0.161755613430315</v>
      </c>
      <c r="AA450" s="14"/>
      <c r="AB450" s="14">
        <v>0.170407518602085</v>
      </c>
      <c r="AC450" s="14">
        <v>0.209184670797227</v>
      </c>
      <c r="AD450" s="14">
        <v>0.18431911705378401</v>
      </c>
      <c r="AE450" s="14">
        <v>0.17899826940838401</v>
      </c>
      <c r="AF450" s="14">
        <v>0.18533011210047301</v>
      </c>
      <c r="AG450" s="14"/>
      <c r="AH450" s="14">
        <v>0.17105533453368299</v>
      </c>
      <c r="AI450" s="14">
        <v>0.190924677749958</v>
      </c>
      <c r="AJ450" s="14"/>
      <c r="AK450" s="14">
        <v>0.19486646113744899</v>
      </c>
      <c r="AL450" s="14">
        <v>0.181416178195031</v>
      </c>
      <c r="AM450" s="14"/>
      <c r="AN450" s="14">
        <v>0.196974091164733</v>
      </c>
      <c r="AO450" s="14">
        <v>0.179098036395654</v>
      </c>
      <c r="AP450" s="14"/>
      <c r="AQ450" s="14">
        <v>0.16746438348656101</v>
      </c>
      <c r="AR450" s="14">
        <v>0.19431909876793299</v>
      </c>
      <c r="AS450" s="14">
        <v>0.21215639958848101</v>
      </c>
    </row>
    <row r="451" spans="2:45" x14ac:dyDescent="0.35">
      <c r="B451" t="s">
        <v>199</v>
      </c>
      <c r="C451" s="14">
        <v>4.7944219398898598E-2</v>
      </c>
      <c r="D451" s="14">
        <v>5.3038699296966099E-2</v>
      </c>
      <c r="E451" s="14">
        <v>4.2894303193771299E-2</v>
      </c>
      <c r="F451" s="14"/>
      <c r="G451" s="14">
        <v>3.9749382931485999E-2</v>
      </c>
      <c r="H451" s="14">
        <v>5.3090917566663003E-2</v>
      </c>
      <c r="I451" s="14">
        <v>5.9981487392533998E-2</v>
      </c>
      <c r="J451" s="14">
        <v>4.1879248691294599E-2</v>
      </c>
      <c r="K451" s="14">
        <v>4.2775757707317098E-2</v>
      </c>
      <c r="L451" s="14"/>
      <c r="M451" s="14">
        <v>3.8088240908533702E-2</v>
      </c>
      <c r="N451" s="14">
        <v>4.6891693687436301E-2</v>
      </c>
      <c r="O451" s="14">
        <v>5.2447066126155899E-2</v>
      </c>
      <c r="P451" s="14">
        <v>5.6660954933143402E-2</v>
      </c>
      <c r="Q451" s="14"/>
      <c r="R451" s="14">
        <v>4.75428886255174E-2</v>
      </c>
      <c r="S451" s="14">
        <v>7.5424271425634501E-2</v>
      </c>
      <c r="T451" s="14">
        <v>4.3491732075353298E-2</v>
      </c>
      <c r="U451" s="14">
        <v>3.4264082073137102E-2</v>
      </c>
      <c r="V451" s="14">
        <v>5.2603373289688803E-3</v>
      </c>
      <c r="W451" s="14">
        <v>5.9411607913447698E-2</v>
      </c>
      <c r="X451" s="14">
        <v>5.6344819844254802E-2</v>
      </c>
      <c r="Y451" s="14">
        <v>2.3429380027645299E-2</v>
      </c>
      <c r="Z451" s="14">
        <v>5.33790423576899E-2</v>
      </c>
      <c r="AA451" s="14"/>
      <c r="AB451" s="14">
        <v>6.9886169750931801E-2</v>
      </c>
      <c r="AC451" s="14">
        <v>4.9065284293966303E-2</v>
      </c>
      <c r="AD451" s="14">
        <v>4.0839568613104602E-2</v>
      </c>
      <c r="AE451" s="14">
        <v>2.0236569692275799E-2</v>
      </c>
      <c r="AF451" s="14">
        <v>2.8096177326376998E-2</v>
      </c>
      <c r="AG451" s="14"/>
      <c r="AH451" s="14">
        <v>5.3419893037924902E-2</v>
      </c>
      <c r="AI451" s="14">
        <v>4.1717547501749497E-2</v>
      </c>
      <c r="AJ451" s="14"/>
      <c r="AK451" s="14">
        <v>4.5758857851658501E-2</v>
      </c>
      <c r="AL451" s="14">
        <v>4.4508163735395498E-2</v>
      </c>
      <c r="AM451" s="14"/>
      <c r="AN451" s="14">
        <v>4.4084792473155499E-2</v>
      </c>
      <c r="AO451" s="14">
        <v>5.0228478886790301E-2</v>
      </c>
      <c r="AP451" s="14"/>
      <c r="AQ451" s="14">
        <v>3.08100443361288E-2</v>
      </c>
      <c r="AR451" s="14">
        <v>5.3582418834169802E-2</v>
      </c>
      <c r="AS451" s="14">
        <v>4.1485929848559103E-2</v>
      </c>
    </row>
    <row r="452" spans="2:45" x14ac:dyDescent="0.35">
      <c r="B452" t="s">
        <v>200</v>
      </c>
      <c r="C452" s="14">
        <v>2.22340957661014E-2</v>
      </c>
      <c r="D452" s="14">
        <v>2.21442914382298E-2</v>
      </c>
      <c r="E452" s="14">
        <v>2.2368559063176498E-2</v>
      </c>
      <c r="F452" s="14"/>
      <c r="G452" s="14">
        <v>1.4165223534523E-2</v>
      </c>
      <c r="H452" s="14">
        <v>2.1403485316742198E-2</v>
      </c>
      <c r="I452" s="14">
        <v>1.9211707187831498E-2</v>
      </c>
      <c r="J452" s="14">
        <v>2.4669816180247502E-2</v>
      </c>
      <c r="K452" s="14">
        <v>3.2297004296500897E-2</v>
      </c>
      <c r="L452" s="14"/>
      <c r="M452" s="14">
        <v>1.86185857972914E-2</v>
      </c>
      <c r="N452" s="14">
        <v>1.87957598545581E-2</v>
      </c>
      <c r="O452" s="14">
        <v>2.0779224169522301E-2</v>
      </c>
      <c r="P452" s="14">
        <v>3.14285462613203E-2</v>
      </c>
      <c r="Q452" s="14"/>
      <c r="R452" s="14">
        <v>1.9549755491929301E-2</v>
      </c>
      <c r="S452" s="14">
        <v>2.3717867460734898E-2</v>
      </c>
      <c r="T452" s="14">
        <v>5.8831723524039002E-3</v>
      </c>
      <c r="U452" s="14">
        <v>4.04576776962167E-2</v>
      </c>
      <c r="V452" s="14">
        <v>2.78930736501419E-2</v>
      </c>
      <c r="W452" s="14">
        <v>1.6698895318593501E-2</v>
      </c>
      <c r="X452" s="14">
        <v>1.3589799463215001E-2</v>
      </c>
      <c r="Y452" s="14">
        <v>2.7562911899145101E-2</v>
      </c>
      <c r="Z452" s="14">
        <v>2.5775384294055299E-2</v>
      </c>
      <c r="AA452" s="14"/>
      <c r="AB452" s="14">
        <v>2.1888390964225301E-2</v>
      </c>
      <c r="AC452" s="14">
        <v>3.4708762571156002E-2</v>
      </c>
      <c r="AD452" s="14">
        <v>1.74219750300167E-2</v>
      </c>
      <c r="AE452" s="14">
        <v>1.0347809759969601E-2</v>
      </c>
      <c r="AF452" s="14">
        <v>0</v>
      </c>
      <c r="AG452" s="14"/>
      <c r="AH452" s="14">
        <v>2.3741380000785399E-2</v>
      </c>
      <c r="AI452" s="14">
        <v>1.9759679490736599E-2</v>
      </c>
      <c r="AJ452" s="14"/>
      <c r="AK452" s="14">
        <v>1.7389915458386099E-2</v>
      </c>
      <c r="AL452" s="14">
        <v>2.3500515281262301E-2</v>
      </c>
      <c r="AM452" s="14"/>
      <c r="AN452" s="14">
        <v>1.36765104020152E-2</v>
      </c>
      <c r="AO452" s="14">
        <v>2.9667724793315801E-2</v>
      </c>
      <c r="AP452" s="14"/>
      <c r="AQ452" s="14">
        <v>2.0041444567289599E-2</v>
      </c>
      <c r="AR452" s="14">
        <v>1.9703635055757399E-2</v>
      </c>
      <c r="AS452" s="14">
        <v>3.4825650776849203E-2</v>
      </c>
    </row>
    <row r="453" spans="2:45" x14ac:dyDescent="0.35">
      <c r="B453" t="s">
        <v>201</v>
      </c>
      <c r="C453" s="14">
        <v>2.2611035260451599E-2</v>
      </c>
      <c r="D453" s="14">
        <v>1.6231989245990501E-2</v>
      </c>
      <c r="E453" s="14">
        <v>2.90970129291598E-2</v>
      </c>
      <c r="F453" s="14"/>
      <c r="G453" s="14">
        <v>3.9791729923028402E-3</v>
      </c>
      <c r="H453" s="14">
        <v>1.08302705803776E-2</v>
      </c>
      <c r="I453" s="14">
        <v>2.6163451550321699E-2</v>
      </c>
      <c r="J453" s="14">
        <v>3.6504366402924003E-2</v>
      </c>
      <c r="K453" s="14">
        <v>3.4911637434815901E-2</v>
      </c>
      <c r="L453" s="14"/>
      <c r="M453" s="14">
        <v>1.3399940415930799E-2</v>
      </c>
      <c r="N453" s="14">
        <v>2.27833048867754E-2</v>
      </c>
      <c r="O453" s="14">
        <v>2.2112928694321798E-2</v>
      </c>
      <c r="P453" s="14">
        <v>3.3256117743049297E-2</v>
      </c>
      <c r="Q453" s="14"/>
      <c r="R453" s="14">
        <v>1.25625525038688E-2</v>
      </c>
      <c r="S453" s="14">
        <v>2.25824640311236E-2</v>
      </c>
      <c r="T453" s="14">
        <v>3.5835684653585199E-2</v>
      </c>
      <c r="U453" s="14">
        <v>8.0332591822219902E-3</v>
      </c>
      <c r="V453" s="14">
        <v>3.87009578526143E-2</v>
      </c>
      <c r="W453" s="14">
        <v>4.7904718306249101E-2</v>
      </c>
      <c r="X453" s="14">
        <v>1.5436342493529201E-2</v>
      </c>
      <c r="Y453" s="14">
        <v>7.62435144374416E-3</v>
      </c>
      <c r="Z453" s="14">
        <v>1.78009714522195E-2</v>
      </c>
      <c r="AA453" s="14"/>
      <c r="AB453" s="14">
        <v>4.40602704024241E-2</v>
      </c>
      <c r="AC453" s="14">
        <v>1.64671441926083E-2</v>
      </c>
      <c r="AD453" s="14">
        <v>1.00031137642773E-2</v>
      </c>
      <c r="AE453" s="14">
        <v>1.06909544232974E-2</v>
      </c>
      <c r="AF453" s="14">
        <v>0</v>
      </c>
      <c r="AG453" s="14"/>
      <c r="AH453" s="14">
        <v>2.9477086599794099E-3</v>
      </c>
      <c r="AI453" s="14">
        <v>2.9790737858627899E-2</v>
      </c>
      <c r="AJ453" s="14"/>
      <c r="AK453" s="14">
        <v>9.5900419090846692E-3</v>
      </c>
      <c r="AL453" s="14">
        <v>2.5903480978898101E-2</v>
      </c>
      <c r="AM453" s="14"/>
      <c r="AN453" s="14">
        <v>8.7251296892191695E-3</v>
      </c>
      <c r="AO453" s="14">
        <v>3.2873232846133103E-2</v>
      </c>
      <c r="AP453" s="14"/>
      <c r="AQ453" s="14">
        <v>5.2786273739129303E-3</v>
      </c>
      <c r="AR453" s="14">
        <v>1.9633895591616799E-2</v>
      </c>
      <c r="AS453" s="14">
        <v>5.2198991819755299E-2</v>
      </c>
    </row>
    <row r="454" spans="2:45" x14ac:dyDescent="0.35">
      <c r="B454" t="s">
        <v>70</v>
      </c>
      <c r="C454" s="14">
        <v>1.80631572653423E-2</v>
      </c>
      <c r="D454" s="14">
        <v>1.87920648995803E-2</v>
      </c>
      <c r="E454" s="14">
        <v>1.7362685926890699E-2</v>
      </c>
      <c r="F454" s="14"/>
      <c r="G454" s="14">
        <v>9.5264904191062795E-3</v>
      </c>
      <c r="H454" s="14">
        <v>1.716980204041E-2</v>
      </c>
      <c r="I454" s="14">
        <v>2.4501173502535199E-2</v>
      </c>
      <c r="J454" s="14">
        <v>2.35892443812524E-2</v>
      </c>
      <c r="K454" s="14">
        <v>1.32984853774603E-2</v>
      </c>
      <c r="L454" s="14"/>
      <c r="M454" s="14">
        <v>1.5849628437390701E-2</v>
      </c>
      <c r="N454" s="14">
        <v>1.73398918364145E-2</v>
      </c>
      <c r="O454" s="14">
        <v>1.23748903827294E-2</v>
      </c>
      <c r="P454" s="14">
        <v>2.4490853395518101E-2</v>
      </c>
      <c r="Q454" s="14"/>
      <c r="R454" s="14">
        <v>8.3734856169410104E-3</v>
      </c>
      <c r="S454" s="14">
        <v>1.04443053137719E-2</v>
      </c>
      <c r="T454" s="14">
        <v>2.3838905616864602E-2</v>
      </c>
      <c r="U454" s="14">
        <v>2.10108547679543E-2</v>
      </c>
      <c r="V454" s="14">
        <v>4.6682277656793199E-3</v>
      </c>
      <c r="W454" s="14">
        <v>2.8996465869575602E-2</v>
      </c>
      <c r="X454" s="14">
        <v>2.3821258207572801E-2</v>
      </c>
      <c r="Y454" s="14">
        <v>1.4123974707164101E-2</v>
      </c>
      <c r="Z454" s="14">
        <v>3.0335724393979701E-2</v>
      </c>
      <c r="AA454" s="14"/>
      <c r="AB454" s="14">
        <v>1.81913673442358E-2</v>
      </c>
      <c r="AC454" s="14">
        <v>2.7184699331449201E-2</v>
      </c>
      <c r="AD454" s="14">
        <v>7.3706520310627098E-3</v>
      </c>
      <c r="AE454" s="14">
        <v>4.7456461521969799E-3</v>
      </c>
      <c r="AF454" s="14">
        <v>0</v>
      </c>
      <c r="AG454" s="14"/>
      <c r="AH454" s="14">
        <v>1.11558498107253E-2</v>
      </c>
      <c r="AI454" s="14">
        <v>1.7159170510359201E-2</v>
      </c>
      <c r="AJ454" s="14"/>
      <c r="AK454" s="14">
        <v>1.3426949042785701E-2</v>
      </c>
      <c r="AL454" s="14">
        <v>1.55546045775466E-2</v>
      </c>
      <c r="AM454" s="14"/>
      <c r="AN454" s="14">
        <v>1.11794415323731E-2</v>
      </c>
      <c r="AO454" s="14">
        <v>2.1516240851444799E-2</v>
      </c>
      <c r="AP454" s="14"/>
      <c r="AQ454" s="14">
        <v>5.4792006548242799E-3</v>
      </c>
      <c r="AR454" s="14">
        <v>1.71255883459102E-2</v>
      </c>
      <c r="AS454" s="14">
        <v>2.8129903952080201E-2</v>
      </c>
    </row>
    <row r="455" spans="2:45" x14ac:dyDescent="0.35">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row>
    <row r="456" spans="2:45" x14ac:dyDescent="0.35">
      <c r="B456" s="6" t="s">
        <v>204</v>
      </c>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row>
    <row r="457" spans="2:45" x14ac:dyDescent="0.35">
      <c r="B457" s="24" t="s">
        <v>76</v>
      </c>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row>
    <row r="458" spans="2:45" x14ac:dyDescent="0.35">
      <c r="B458" t="s">
        <v>196</v>
      </c>
      <c r="C458" s="14">
        <v>0.23984212336868899</v>
      </c>
      <c r="D458" s="14">
        <v>0.21536366585192299</v>
      </c>
      <c r="E458" s="14">
        <v>0.265032329253439</v>
      </c>
      <c r="F458" s="14"/>
      <c r="G458" s="14">
        <v>0.36339139804167397</v>
      </c>
      <c r="H458" s="14">
        <v>0.27994276608518498</v>
      </c>
      <c r="I458" s="14">
        <v>0.217133676058962</v>
      </c>
      <c r="J458" s="14">
        <v>0.18621586284287001</v>
      </c>
      <c r="K458" s="14">
        <v>0.15668862001287201</v>
      </c>
      <c r="L458" s="14"/>
      <c r="M458" s="14">
        <v>0.205140901649281</v>
      </c>
      <c r="N458" s="14">
        <v>0.21197420664515701</v>
      </c>
      <c r="O458" s="14">
        <v>0.28200888251741002</v>
      </c>
      <c r="P458" s="14">
        <v>0.26569927240491598</v>
      </c>
      <c r="Q458" s="14"/>
      <c r="R458" s="14">
        <v>0.26559342747481801</v>
      </c>
      <c r="S458" s="14">
        <v>0.24023883751799399</v>
      </c>
      <c r="T458" s="14">
        <v>0.242324225473911</v>
      </c>
      <c r="U458" s="14">
        <v>0.21818777388336999</v>
      </c>
      <c r="V458" s="14">
        <v>0.23387520009490401</v>
      </c>
      <c r="W458" s="14">
        <v>0.254103015921745</v>
      </c>
      <c r="X458" s="14">
        <v>0.21250428004845501</v>
      </c>
      <c r="Y458" s="14">
        <v>0.22432033688634101</v>
      </c>
      <c r="Z458" s="14">
        <v>0.24427084512910499</v>
      </c>
      <c r="AA458" s="14"/>
      <c r="AB458" s="14">
        <v>0.23279353447763099</v>
      </c>
      <c r="AC458" s="14">
        <v>0.264361047466037</v>
      </c>
      <c r="AD458" s="14">
        <v>0.25193896087894202</v>
      </c>
      <c r="AE458" s="14">
        <v>0.25456553081286198</v>
      </c>
      <c r="AF458" s="14">
        <v>0.15552455116705699</v>
      </c>
      <c r="AG458" s="14"/>
      <c r="AH458" s="14">
        <v>0.250825982222529</v>
      </c>
      <c r="AI458" s="14">
        <v>0.24630269623689599</v>
      </c>
      <c r="AJ458" s="14"/>
      <c r="AK458" s="14">
        <v>0.25151058074250698</v>
      </c>
      <c r="AL458" s="14">
        <v>0.24163031486328099</v>
      </c>
      <c r="AM458" s="14"/>
      <c r="AN458" s="14">
        <v>0.252023397311254</v>
      </c>
      <c r="AO458" s="14">
        <v>0.229272659543827</v>
      </c>
      <c r="AP458" s="14"/>
      <c r="AQ458" s="14">
        <v>0.25102505505226302</v>
      </c>
      <c r="AR458" s="14">
        <v>0.235249112090956</v>
      </c>
      <c r="AS458" s="14">
        <v>0.25106325633819299</v>
      </c>
    </row>
    <row r="459" spans="2:45" x14ac:dyDescent="0.35">
      <c r="B459" t="s">
        <v>197</v>
      </c>
      <c r="C459" s="14">
        <v>0.282251467053871</v>
      </c>
      <c r="D459" s="14">
        <v>0.29952114271548302</v>
      </c>
      <c r="E459" s="14">
        <v>0.264312092302593</v>
      </c>
      <c r="F459" s="14"/>
      <c r="G459" s="14">
        <v>0.33210687032747599</v>
      </c>
      <c r="H459" s="14">
        <v>0.32272326796669698</v>
      </c>
      <c r="I459" s="14">
        <v>0.268471118662438</v>
      </c>
      <c r="J459" s="14">
        <v>0.266809401818</v>
      </c>
      <c r="K459" s="14">
        <v>0.216883211551197</v>
      </c>
      <c r="L459" s="14"/>
      <c r="M459" s="14">
        <v>0.27745377958670903</v>
      </c>
      <c r="N459" s="14">
        <v>0.268451492997618</v>
      </c>
      <c r="O459" s="14">
        <v>0.33621597811257697</v>
      </c>
      <c r="P459" s="14">
        <v>0.25460857347411597</v>
      </c>
      <c r="Q459" s="14"/>
      <c r="R459" s="14">
        <v>0.28580031426461699</v>
      </c>
      <c r="S459" s="14">
        <v>0.24573786064976899</v>
      </c>
      <c r="T459" s="14">
        <v>0.242409307579948</v>
      </c>
      <c r="U459" s="14">
        <v>0.27751015248907401</v>
      </c>
      <c r="V459" s="14">
        <v>0.28285847812154802</v>
      </c>
      <c r="W459" s="14">
        <v>0.29779968018374903</v>
      </c>
      <c r="X459" s="14">
        <v>0.29511050808580103</v>
      </c>
      <c r="Y459" s="14">
        <v>0.33490779236972301</v>
      </c>
      <c r="Z459" s="14">
        <v>0.31482165926528599</v>
      </c>
      <c r="AA459" s="14"/>
      <c r="AB459" s="14">
        <v>0.21877003715518301</v>
      </c>
      <c r="AC459" s="14">
        <v>0.28950407256726202</v>
      </c>
      <c r="AD459" s="14">
        <v>0.30339432435079999</v>
      </c>
      <c r="AE459" s="14">
        <v>0.32901507083349901</v>
      </c>
      <c r="AF459" s="14">
        <v>0.36157150309561897</v>
      </c>
      <c r="AG459" s="14"/>
      <c r="AH459" s="14">
        <v>0.31650882083350101</v>
      </c>
      <c r="AI459" s="14">
        <v>0.27162357878031801</v>
      </c>
      <c r="AJ459" s="14"/>
      <c r="AK459" s="14">
        <v>0.32635254950724901</v>
      </c>
      <c r="AL459" s="14">
        <v>0.26364682020197899</v>
      </c>
      <c r="AM459" s="14"/>
      <c r="AN459" s="14">
        <v>0.31307848678167099</v>
      </c>
      <c r="AO459" s="14">
        <v>0.25671063347307799</v>
      </c>
      <c r="AP459" s="14"/>
      <c r="AQ459" s="14">
        <v>0.341904348632037</v>
      </c>
      <c r="AR459" s="14">
        <v>0.263216211703796</v>
      </c>
      <c r="AS459" s="14">
        <v>0.27669967675749702</v>
      </c>
    </row>
    <row r="460" spans="2:45" x14ac:dyDescent="0.35">
      <c r="B460" t="s">
        <v>198</v>
      </c>
      <c r="C460" s="14">
        <v>0.22487957904639899</v>
      </c>
      <c r="D460" s="14">
        <v>0.233333681660779</v>
      </c>
      <c r="E460" s="14">
        <v>0.21678556860408299</v>
      </c>
      <c r="F460" s="14"/>
      <c r="G460" s="14">
        <v>0.22487319215219101</v>
      </c>
      <c r="H460" s="14">
        <v>0.216022412097675</v>
      </c>
      <c r="I460" s="14">
        <v>0.237277881277352</v>
      </c>
      <c r="J460" s="14">
        <v>0.218793127002742</v>
      </c>
      <c r="K460" s="14">
        <v>0.22805678711264901</v>
      </c>
      <c r="L460" s="14"/>
      <c r="M460" s="14">
        <v>0.282899823594146</v>
      </c>
      <c r="N460" s="14">
        <v>0.24337341737295801</v>
      </c>
      <c r="O460" s="14">
        <v>0.15053749679846201</v>
      </c>
      <c r="P460" s="14">
        <v>0.21287208874591801</v>
      </c>
      <c r="Q460" s="14"/>
      <c r="R460" s="14">
        <v>0.26897808142732299</v>
      </c>
      <c r="S460" s="14">
        <v>0.211567105420192</v>
      </c>
      <c r="T460" s="14">
        <v>0.225885041417627</v>
      </c>
      <c r="U460" s="14">
        <v>0.20801617661319999</v>
      </c>
      <c r="V460" s="14">
        <v>0.24541620180781501</v>
      </c>
      <c r="W460" s="14">
        <v>0.192101626816959</v>
      </c>
      <c r="X460" s="14">
        <v>0.233050466370887</v>
      </c>
      <c r="Y460" s="14">
        <v>0.26334783447416998</v>
      </c>
      <c r="Z460" s="14">
        <v>0.190520929211346</v>
      </c>
      <c r="AA460" s="14"/>
      <c r="AB460" s="14">
        <v>0.18789814192356799</v>
      </c>
      <c r="AC460" s="14">
        <v>0.191692318265648</v>
      </c>
      <c r="AD460" s="14">
        <v>0.26824335522102599</v>
      </c>
      <c r="AE460" s="14">
        <v>0.236522743285076</v>
      </c>
      <c r="AF460" s="14">
        <v>0.39861238055557202</v>
      </c>
      <c r="AG460" s="14"/>
      <c r="AH460" s="14">
        <v>0.26762378877224202</v>
      </c>
      <c r="AI460" s="14">
        <v>0.202834384200236</v>
      </c>
      <c r="AJ460" s="14"/>
      <c r="AK460" s="14">
        <v>0.23944522886193401</v>
      </c>
      <c r="AL460" s="14">
        <v>0.219392722193269</v>
      </c>
      <c r="AM460" s="14"/>
      <c r="AN460" s="14">
        <v>0.25653774145713398</v>
      </c>
      <c r="AO460" s="14">
        <v>0.20170326698761001</v>
      </c>
      <c r="AP460" s="14"/>
      <c r="AQ460" s="14">
        <v>0.25592882593087402</v>
      </c>
      <c r="AR460" s="14">
        <v>0.224075057374577</v>
      </c>
      <c r="AS460" s="14">
        <v>0.172905849206477</v>
      </c>
    </row>
    <row r="461" spans="2:45" x14ac:dyDescent="0.35">
      <c r="B461" t="s">
        <v>199</v>
      </c>
      <c r="C461" s="14">
        <v>0.112758134857235</v>
      </c>
      <c r="D461" s="14">
        <v>0.12423104790436899</v>
      </c>
      <c r="E461" s="14">
        <v>0.101395005229695</v>
      </c>
      <c r="F461" s="14"/>
      <c r="G461" s="14">
        <v>4.3263061378456702E-2</v>
      </c>
      <c r="H461" s="14">
        <v>9.8047368808528296E-2</v>
      </c>
      <c r="I461" s="14">
        <v>0.14056988543944199</v>
      </c>
      <c r="J461" s="14">
        <v>0.135389526178404</v>
      </c>
      <c r="K461" s="14">
        <v>0.140710425930996</v>
      </c>
      <c r="L461" s="14"/>
      <c r="M461" s="14">
        <v>0.109230329269021</v>
      </c>
      <c r="N461" s="14">
        <v>0.13704452552152499</v>
      </c>
      <c r="O461" s="14">
        <v>0.102724898533957</v>
      </c>
      <c r="P461" s="14">
        <v>9.9957623368299803E-2</v>
      </c>
      <c r="Q461" s="14"/>
      <c r="R461" s="14">
        <v>9.6420137973467795E-2</v>
      </c>
      <c r="S461" s="14">
        <v>0.121504502746791</v>
      </c>
      <c r="T461" s="14">
        <v>0.14448409498592599</v>
      </c>
      <c r="U461" s="14">
        <v>0.12112104321850201</v>
      </c>
      <c r="V461" s="14">
        <v>9.0600300893439401E-2</v>
      </c>
      <c r="W461" s="14">
        <v>0.10127806062877399</v>
      </c>
      <c r="X461" s="14">
        <v>0.118809813974741</v>
      </c>
      <c r="Y461" s="14">
        <v>7.1257591134788995E-2</v>
      </c>
      <c r="Z461" s="14">
        <v>0.12619313711253399</v>
      </c>
      <c r="AA461" s="14"/>
      <c r="AB461" s="14">
        <v>0.122517310656619</v>
      </c>
      <c r="AC461" s="14">
        <v>0.11924057448144</v>
      </c>
      <c r="AD461" s="14">
        <v>9.7263934576748298E-2</v>
      </c>
      <c r="AE461" s="14">
        <v>0.112771364242505</v>
      </c>
      <c r="AF461" s="14">
        <v>7.0150341156687404E-2</v>
      </c>
      <c r="AG461" s="14"/>
      <c r="AH461" s="14">
        <v>0.103146158723709</v>
      </c>
      <c r="AI461" s="14">
        <v>0.118762710256776</v>
      </c>
      <c r="AJ461" s="14"/>
      <c r="AK461" s="14">
        <v>0.115329136919049</v>
      </c>
      <c r="AL461" s="14">
        <v>0.11251364404007</v>
      </c>
      <c r="AM461" s="14"/>
      <c r="AN461" s="14">
        <v>0.104531280978423</v>
      </c>
      <c r="AO461" s="14">
        <v>0.12028744408615299</v>
      </c>
      <c r="AP461" s="14"/>
      <c r="AQ461" s="14">
        <v>9.6684789351574194E-2</v>
      </c>
      <c r="AR461" s="14">
        <v>0.12738449193466</v>
      </c>
      <c r="AS461" s="14">
        <v>8.4177464300762894E-2</v>
      </c>
    </row>
    <row r="462" spans="2:45" x14ac:dyDescent="0.35">
      <c r="B462" t="s">
        <v>200</v>
      </c>
      <c r="C462" s="14">
        <v>5.9614774096564002E-2</v>
      </c>
      <c r="D462" s="14">
        <v>6.6531724667759404E-2</v>
      </c>
      <c r="E462" s="14">
        <v>5.27475372492529E-2</v>
      </c>
      <c r="F462" s="14"/>
      <c r="G462" s="14">
        <v>1.5592263527013501E-2</v>
      </c>
      <c r="H462" s="14">
        <v>3.8053372856069197E-2</v>
      </c>
      <c r="I462" s="14">
        <v>5.98338918903756E-2</v>
      </c>
      <c r="J462" s="14">
        <v>6.4486440955761198E-2</v>
      </c>
      <c r="K462" s="14">
        <v>0.12531410069167701</v>
      </c>
      <c r="L462" s="14"/>
      <c r="M462" s="14">
        <v>8.29635742187977E-2</v>
      </c>
      <c r="N462" s="14">
        <v>6.7046487763276194E-2</v>
      </c>
      <c r="O462" s="14">
        <v>4.25978018320501E-2</v>
      </c>
      <c r="P462" s="14">
        <v>4.10584255729061E-2</v>
      </c>
      <c r="Q462" s="14"/>
      <c r="R462" s="14">
        <v>5.36969198909883E-2</v>
      </c>
      <c r="S462" s="14">
        <v>8.9296135217381598E-2</v>
      </c>
      <c r="T462" s="14">
        <v>4.7608954842251701E-2</v>
      </c>
      <c r="U462" s="14">
        <v>8.7472129840777998E-2</v>
      </c>
      <c r="V462" s="14">
        <v>6.2217376023845403E-2</v>
      </c>
      <c r="W462" s="14">
        <v>5.1917197523916402E-2</v>
      </c>
      <c r="X462" s="14">
        <v>4.8572844864225202E-2</v>
      </c>
      <c r="Y462" s="14">
        <v>2.7480931403761399E-2</v>
      </c>
      <c r="Z462" s="14">
        <v>4.10252087644319E-2</v>
      </c>
      <c r="AA462" s="14"/>
      <c r="AB462" s="14">
        <v>6.9805617342488704E-2</v>
      </c>
      <c r="AC462" s="14">
        <v>6.3856239602296597E-2</v>
      </c>
      <c r="AD462" s="14">
        <v>4.4064762470844697E-2</v>
      </c>
      <c r="AE462" s="14">
        <v>4.27589865226096E-2</v>
      </c>
      <c r="AF462" s="14">
        <v>1.4141224025064601E-2</v>
      </c>
      <c r="AG462" s="14"/>
      <c r="AH462" s="14">
        <v>3.6316360448370902E-2</v>
      </c>
      <c r="AI462" s="14">
        <v>6.7923476079924203E-2</v>
      </c>
      <c r="AJ462" s="14"/>
      <c r="AK462" s="14">
        <v>3.75590177658051E-2</v>
      </c>
      <c r="AL462" s="14">
        <v>6.9629160585873304E-2</v>
      </c>
      <c r="AM462" s="14"/>
      <c r="AN462" s="14">
        <v>3.9355509104090497E-2</v>
      </c>
      <c r="AO462" s="14">
        <v>7.7402574921656198E-2</v>
      </c>
      <c r="AP462" s="14"/>
      <c r="AQ462" s="14">
        <v>3.3708089655159701E-2</v>
      </c>
      <c r="AR462" s="14">
        <v>7.3025694732150995E-2</v>
      </c>
      <c r="AS462" s="14">
        <v>5.5143458770030997E-2</v>
      </c>
    </row>
    <row r="463" spans="2:45" x14ac:dyDescent="0.35">
      <c r="B463" t="s">
        <v>201</v>
      </c>
      <c r="C463" s="14">
        <v>5.8803172232322697E-2</v>
      </c>
      <c r="D463" s="14">
        <v>4.2116514545292097E-2</v>
      </c>
      <c r="E463" s="14">
        <v>7.4856319029624002E-2</v>
      </c>
      <c r="F463" s="14"/>
      <c r="G463" s="14">
        <v>1.5017986962593601E-2</v>
      </c>
      <c r="H463" s="14">
        <v>2.2073433563499799E-2</v>
      </c>
      <c r="I463" s="14">
        <v>4.22957387226226E-2</v>
      </c>
      <c r="J463" s="14">
        <v>9.57332809512004E-2</v>
      </c>
      <c r="K463" s="14">
        <v>0.124028327335013</v>
      </c>
      <c r="L463" s="14"/>
      <c r="M463" s="14">
        <v>2.6461963244654999E-2</v>
      </c>
      <c r="N463" s="14">
        <v>5.2893967256775601E-2</v>
      </c>
      <c r="O463" s="14">
        <v>6.5239693151906905E-2</v>
      </c>
      <c r="P463" s="14">
        <v>9.5345310251122403E-2</v>
      </c>
      <c r="Q463" s="14"/>
      <c r="R463" s="14">
        <v>2.1137633351843699E-2</v>
      </c>
      <c r="S463" s="14">
        <v>7.4588974136959099E-2</v>
      </c>
      <c r="T463" s="14">
        <v>5.7793552398897503E-2</v>
      </c>
      <c r="U463" s="14">
        <v>5.6240928321812003E-2</v>
      </c>
      <c r="V463" s="14">
        <v>8.5032443058447899E-2</v>
      </c>
      <c r="W463" s="14">
        <v>6.4329535492775702E-2</v>
      </c>
      <c r="X463" s="14">
        <v>6.9130008042340402E-2</v>
      </c>
      <c r="Y463" s="14">
        <v>6.4561539024050901E-2</v>
      </c>
      <c r="Z463" s="14">
        <v>5.6040931735218902E-2</v>
      </c>
      <c r="AA463" s="14"/>
      <c r="AB463" s="14">
        <v>0.13665658925964899</v>
      </c>
      <c r="AC463" s="14">
        <v>4.1528101453907902E-2</v>
      </c>
      <c r="AD463" s="14">
        <v>2.2656929057502901E-2</v>
      </c>
      <c r="AE463" s="14">
        <v>2.4366304303447699E-2</v>
      </c>
      <c r="AF463" s="14">
        <v>0</v>
      </c>
      <c r="AG463" s="14"/>
      <c r="AH463" s="14">
        <v>1.43430191859895E-2</v>
      </c>
      <c r="AI463" s="14">
        <v>7.2960967052554407E-2</v>
      </c>
      <c r="AJ463" s="14"/>
      <c r="AK463" s="14">
        <v>1.9937498412821601E-2</v>
      </c>
      <c r="AL463" s="14">
        <v>7.20402986255229E-2</v>
      </c>
      <c r="AM463" s="14"/>
      <c r="AN463" s="14">
        <v>2.0353795323224001E-2</v>
      </c>
      <c r="AO463" s="14">
        <v>8.8220792569669595E-2</v>
      </c>
      <c r="AP463" s="14"/>
      <c r="AQ463" s="14">
        <v>1.1421659423080601E-2</v>
      </c>
      <c r="AR463" s="14">
        <v>5.66446801874066E-2</v>
      </c>
      <c r="AS463" s="14">
        <v>0.12747753596346501</v>
      </c>
    </row>
    <row r="464" spans="2:45" x14ac:dyDescent="0.35">
      <c r="B464" t="s">
        <v>70</v>
      </c>
      <c r="C464" s="14">
        <v>2.1850749344918999E-2</v>
      </c>
      <c r="D464" s="14">
        <v>1.8902222654395E-2</v>
      </c>
      <c r="E464" s="14">
        <v>2.48711483313141E-2</v>
      </c>
      <c r="F464" s="14"/>
      <c r="G464" s="14">
        <v>5.7552276105950597E-3</v>
      </c>
      <c r="H464" s="14">
        <v>2.31373786223453E-2</v>
      </c>
      <c r="I464" s="14">
        <v>3.4417807948807298E-2</v>
      </c>
      <c r="J464" s="14">
        <v>3.2572360251023599E-2</v>
      </c>
      <c r="K464" s="14">
        <v>8.3185273655955703E-3</v>
      </c>
      <c r="L464" s="14"/>
      <c r="M464" s="14">
        <v>1.5849628437390701E-2</v>
      </c>
      <c r="N464" s="14">
        <v>1.9215902442688899E-2</v>
      </c>
      <c r="O464" s="14">
        <v>2.0675249053637001E-2</v>
      </c>
      <c r="P464" s="14">
        <v>3.0458706182721999E-2</v>
      </c>
      <c r="Q464" s="14"/>
      <c r="R464" s="14">
        <v>8.3734856169410104E-3</v>
      </c>
      <c r="S464" s="14">
        <v>1.70665843109131E-2</v>
      </c>
      <c r="T464" s="14">
        <v>3.9494823301438803E-2</v>
      </c>
      <c r="U464" s="14">
        <v>3.1451795633264099E-2</v>
      </c>
      <c r="V464" s="14">
        <v>0</v>
      </c>
      <c r="W464" s="14">
        <v>3.8470883432080799E-2</v>
      </c>
      <c r="X464" s="14">
        <v>2.2822078613551001E-2</v>
      </c>
      <c r="Y464" s="14">
        <v>1.4123974707164101E-2</v>
      </c>
      <c r="Z464" s="14">
        <v>2.7127288782077302E-2</v>
      </c>
      <c r="AA464" s="14"/>
      <c r="AB464" s="14">
        <v>3.1558769184861502E-2</v>
      </c>
      <c r="AC464" s="14">
        <v>2.9817646163408301E-2</v>
      </c>
      <c r="AD464" s="14">
        <v>1.2437733444136E-2</v>
      </c>
      <c r="AE464" s="14">
        <v>0</v>
      </c>
      <c r="AF464" s="14">
        <v>0</v>
      </c>
      <c r="AG464" s="14"/>
      <c r="AH464" s="14">
        <v>1.12358698136593E-2</v>
      </c>
      <c r="AI464" s="14">
        <v>1.9592187393296701E-2</v>
      </c>
      <c r="AJ464" s="14"/>
      <c r="AK464" s="14">
        <v>9.8659877906351005E-3</v>
      </c>
      <c r="AL464" s="14">
        <v>2.1147039490005001E-2</v>
      </c>
      <c r="AM464" s="14"/>
      <c r="AN464" s="14">
        <v>1.4119789044203799E-2</v>
      </c>
      <c r="AO464" s="14">
        <v>2.64026284180062E-2</v>
      </c>
      <c r="AP464" s="14"/>
      <c r="AQ464" s="14">
        <v>9.3272319550118197E-3</v>
      </c>
      <c r="AR464" s="14">
        <v>2.0404751976453299E-2</v>
      </c>
      <c r="AS464" s="14">
        <v>3.2532758663574503E-2</v>
      </c>
    </row>
    <row r="465" spans="2:45" x14ac:dyDescent="0.35">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row>
    <row r="466" spans="2:45" x14ac:dyDescent="0.35">
      <c r="B466" s="6" t="s">
        <v>205</v>
      </c>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row>
    <row r="467" spans="2:45" x14ac:dyDescent="0.35">
      <c r="B467" s="24" t="s">
        <v>76</v>
      </c>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row>
    <row r="468" spans="2:45" x14ac:dyDescent="0.35">
      <c r="B468" t="s">
        <v>196</v>
      </c>
      <c r="C468" s="14">
        <v>0.204637897104852</v>
      </c>
      <c r="D468" s="14">
        <v>0.198648830945721</v>
      </c>
      <c r="E468" s="14">
        <v>0.21108850224009901</v>
      </c>
      <c r="F468" s="14"/>
      <c r="G468" s="14">
        <v>0.26644066240466002</v>
      </c>
      <c r="H468" s="14">
        <v>0.23670821382490501</v>
      </c>
      <c r="I468" s="14">
        <v>0.208382964084148</v>
      </c>
      <c r="J468" s="14">
        <v>0.18365565124696101</v>
      </c>
      <c r="K468" s="14">
        <v>0.12259313519229</v>
      </c>
      <c r="L468" s="14"/>
      <c r="M468" s="14">
        <v>0.20426539893835499</v>
      </c>
      <c r="N468" s="14">
        <v>0.18115437854843999</v>
      </c>
      <c r="O468" s="14">
        <v>0.21123119782393099</v>
      </c>
      <c r="P468" s="14">
        <v>0.21948411776708199</v>
      </c>
      <c r="Q468" s="14"/>
      <c r="R468" s="14">
        <v>0.23472708295039499</v>
      </c>
      <c r="S468" s="14">
        <v>0.21191946135142101</v>
      </c>
      <c r="T468" s="14">
        <v>0.19271031740125799</v>
      </c>
      <c r="U468" s="14">
        <v>0.19975356153766699</v>
      </c>
      <c r="V468" s="14">
        <v>0.212694857736689</v>
      </c>
      <c r="W468" s="14">
        <v>0.20692211834230501</v>
      </c>
      <c r="X468" s="14">
        <v>0.158377682109613</v>
      </c>
      <c r="Y468" s="14">
        <v>0.210218665167725</v>
      </c>
      <c r="Z468" s="14">
        <v>0.19805931416317299</v>
      </c>
      <c r="AA468" s="14"/>
      <c r="AB468" s="14">
        <v>0.16260129538158699</v>
      </c>
      <c r="AC468" s="14">
        <v>0.22297884507996699</v>
      </c>
      <c r="AD468" s="14">
        <v>0.222626387797728</v>
      </c>
      <c r="AE468" s="14">
        <v>0.242021987526225</v>
      </c>
      <c r="AF468" s="14">
        <v>0.197101310536758</v>
      </c>
      <c r="AG468" s="14"/>
      <c r="AH468" s="14">
        <v>0.23855214063285099</v>
      </c>
      <c r="AI468" s="14">
        <v>0.19987796758409901</v>
      </c>
      <c r="AJ468" s="14"/>
      <c r="AK468" s="14">
        <v>0.232729253707502</v>
      </c>
      <c r="AL468" s="14">
        <v>0.192255607890919</v>
      </c>
      <c r="AM468" s="14"/>
      <c r="AN468" s="14">
        <v>0.21764116676697901</v>
      </c>
      <c r="AO468" s="14">
        <v>0.19595454843606799</v>
      </c>
      <c r="AP468" s="14"/>
      <c r="AQ468" s="14">
        <v>0.23682792143817499</v>
      </c>
      <c r="AR468" s="14">
        <v>0.19275879907416801</v>
      </c>
      <c r="AS468" s="14">
        <v>0.20569462393954299</v>
      </c>
    </row>
    <row r="469" spans="2:45" x14ac:dyDescent="0.35">
      <c r="B469" t="s">
        <v>197</v>
      </c>
      <c r="C469" s="14">
        <v>0.26523815583596</v>
      </c>
      <c r="D469" s="14">
        <v>0.273574314968133</v>
      </c>
      <c r="E469" s="14">
        <v>0.256286197894736</v>
      </c>
      <c r="F469" s="14"/>
      <c r="G469" s="14">
        <v>0.35617224993367202</v>
      </c>
      <c r="H469" s="14">
        <v>0.29073312765221698</v>
      </c>
      <c r="I469" s="14">
        <v>0.26311755603256898</v>
      </c>
      <c r="J469" s="14">
        <v>0.222571877265129</v>
      </c>
      <c r="K469" s="14">
        <v>0.19502132461975499</v>
      </c>
      <c r="L469" s="14"/>
      <c r="M469" s="14">
        <v>0.29907043354290003</v>
      </c>
      <c r="N469" s="14">
        <v>0.265166971364102</v>
      </c>
      <c r="O469" s="14">
        <v>0.28171804735073902</v>
      </c>
      <c r="P469" s="14">
        <v>0.21758456486191</v>
      </c>
      <c r="Q469" s="14"/>
      <c r="R469" s="14">
        <v>0.28219492265311702</v>
      </c>
      <c r="S469" s="14">
        <v>0.209237416725121</v>
      </c>
      <c r="T469" s="14">
        <v>0.25177859918694401</v>
      </c>
      <c r="U469" s="14">
        <v>0.25278815922225001</v>
      </c>
      <c r="V469" s="14">
        <v>0.27628940399507201</v>
      </c>
      <c r="W469" s="14">
        <v>0.26236619286234197</v>
      </c>
      <c r="X469" s="14">
        <v>0.27734746146866102</v>
      </c>
      <c r="Y469" s="14">
        <v>0.30710650890649299</v>
      </c>
      <c r="Z469" s="14">
        <v>0.30328302206868002</v>
      </c>
      <c r="AA469" s="14"/>
      <c r="AB469" s="14">
        <v>0.19139059638650499</v>
      </c>
      <c r="AC469" s="14">
        <v>0.24471739139896501</v>
      </c>
      <c r="AD469" s="14">
        <v>0.28969527404131701</v>
      </c>
      <c r="AE469" s="14">
        <v>0.372374812609929</v>
      </c>
      <c r="AF469" s="14">
        <v>0.355836066251492</v>
      </c>
      <c r="AG469" s="14"/>
      <c r="AH469" s="14">
        <v>0.31912502039669599</v>
      </c>
      <c r="AI469" s="14">
        <v>0.24899804796658001</v>
      </c>
      <c r="AJ469" s="14"/>
      <c r="AK469" s="14">
        <v>0.30053211533380803</v>
      </c>
      <c r="AL469" s="14">
        <v>0.259583520923589</v>
      </c>
      <c r="AM469" s="14"/>
      <c r="AN469" s="14">
        <v>0.31660932990142499</v>
      </c>
      <c r="AO469" s="14">
        <v>0.22737138518559899</v>
      </c>
      <c r="AP469" s="14"/>
      <c r="AQ469" s="14">
        <v>0.32383494397032198</v>
      </c>
      <c r="AR469" s="14">
        <v>0.25936137916748597</v>
      </c>
      <c r="AS469" s="14">
        <v>0.21488939500290499</v>
      </c>
    </row>
    <row r="470" spans="2:45" x14ac:dyDescent="0.35">
      <c r="B470" t="s">
        <v>198</v>
      </c>
      <c r="C470" s="14">
        <v>0.24116778793975799</v>
      </c>
      <c r="D470" s="14">
        <v>0.26227102708334099</v>
      </c>
      <c r="E470" s="14">
        <v>0.21942041015774499</v>
      </c>
      <c r="F470" s="14"/>
      <c r="G470" s="14">
        <v>0.21908542524373101</v>
      </c>
      <c r="H470" s="14">
        <v>0.255119207068428</v>
      </c>
      <c r="I470" s="14">
        <v>0.23293734600872301</v>
      </c>
      <c r="J470" s="14">
        <v>0.250981234744314</v>
      </c>
      <c r="K470" s="14">
        <v>0.244846775502672</v>
      </c>
      <c r="L470" s="14"/>
      <c r="M470" s="14">
        <v>0.24020657020482999</v>
      </c>
      <c r="N470" s="14">
        <v>0.26596968267507298</v>
      </c>
      <c r="O470" s="14">
        <v>0.24848101204519299</v>
      </c>
      <c r="P470" s="14">
        <v>0.21270937793552999</v>
      </c>
      <c r="Q470" s="14"/>
      <c r="R470" s="14">
        <v>0.26522169307942101</v>
      </c>
      <c r="S470" s="14">
        <v>0.25604624839682399</v>
      </c>
      <c r="T470" s="14">
        <v>0.21235575509231999</v>
      </c>
      <c r="U470" s="14">
        <v>0.194293795028397</v>
      </c>
      <c r="V470" s="14">
        <v>0.24566675970185001</v>
      </c>
      <c r="W470" s="14">
        <v>0.22106365732694599</v>
      </c>
      <c r="X470" s="14">
        <v>0.29665757260940301</v>
      </c>
      <c r="Y470" s="14">
        <v>0.24683899558608599</v>
      </c>
      <c r="Z470" s="14">
        <v>0.222768187566703</v>
      </c>
      <c r="AA470" s="14"/>
      <c r="AB470" s="14">
        <v>0.209959987694048</v>
      </c>
      <c r="AC470" s="14">
        <v>0.23674461498054</v>
      </c>
      <c r="AD470" s="14">
        <v>0.27660665900352199</v>
      </c>
      <c r="AE470" s="14">
        <v>0.230089522452807</v>
      </c>
      <c r="AF470" s="14">
        <v>0.322696268048135</v>
      </c>
      <c r="AG470" s="14"/>
      <c r="AH470" s="14">
        <v>0.26077860731964297</v>
      </c>
      <c r="AI470" s="14">
        <v>0.23498538784147899</v>
      </c>
      <c r="AJ470" s="14"/>
      <c r="AK470" s="14">
        <v>0.27264372939710002</v>
      </c>
      <c r="AL470" s="14">
        <v>0.22862764321809101</v>
      </c>
      <c r="AM470" s="14"/>
      <c r="AN470" s="14">
        <v>0.27164032209729999</v>
      </c>
      <c r="AO470" s="14">
        <v>0.21491125016467799</v>
      </c>
      <c r="AP470" s="14"/>
      <c r="AQ470" s="14">
        <v>0.26037821370999298</v>
      </c>
      <c r="AR470" s="14">
        <v>0.23594271070557901</v>
      </c>
      <c r="AS470" s="14">
        <v>0.239682728212151</v>
      </c>
    </row>
    <row r="471" spans="2:45" x14ac:dyDescent="0.35">
      <c r="B471" t="s">
        <v>199</v>
      </c>
      <c r="C471" s="14">
        <v>0.10277517750937901</v>
      </c>
      <c r="D471" s="14">
        <v>0.11685191120171499</v>
      </c>
      <c r="E471" s="14">
        <v>8.8763095804683695E-2</v>
      </c>
      <c r="F471" s="14"/>
      <c r="G471" s="14">
        <v>7.3691899294747204E-2</v>
      </c>
      <c r="H471" s="14">
        <v>8.1381662333009294E-2</v>
      </c>
      <c r="I471" s="14">
        <v>0.11730315507296001</v>
      </c>
      <c r="J471" s="14">
        <v>0.10992689836234799</v>
      </c>
      <c r="K471" s="14">
        <v>0.13251244925863201</v>
      </c>
      <c r="L471" s="14"/>
      <c r="M471" s="14">
        <v>0.114801180684009</v>
      </c>
      <c r="N471" s="14">
        <v>8.8011962087379395E-2</v>
      </c>
      <c r="O471" s="14">
        <v>0.101718143364285</v>
      </c>
      <c r="P471" s="14">
        <v>0.105692993439624</v>
      </c>
      <c r="Q471" s="14"/>
      <c r="R471" s="14">
        <v>0.111275491041689</v>
      </c>
      <c r="S471" s="14">
        <v>0.119319615264723</v>
      </c>
      <c r="T471" s="14">
        <v>0.120135479283558</v>
      </c>
      <c r="U471" s="14">
        <v>9.4387237039426794E-2</v>
      </c>
      <c r="V471" s="14">
        <v>5.7225504742328299E-2</v>
      </c>
      <c r="W471" s="14">
        <v>0.104012753454721</v>
      </c>
      <c r="X471" s="14">
        <v>9.3054102227252605E-2</v>
      </c>
      <c r="Y471" s="14">
        <v>0.11367658738004199</v>
      </c>
      <c r="Z471" s="14">
        <v>9.9597769893575203E-2</v>
      </c>
      <c r="AA471" s="14"/>
      <c r="AB471" s="14">
        <v>0.10031938068153499</v>
      </c>
      <c r="AC471" s="14">
        <v>0.107953637802018</v>
      </c>
      <c r="AD471" s="14">
        <v>9.3052294281363995E-2</v>
      </c>
      <c r="AE471" s="14">
        <v>8.9857498158672305E-2</v>
      </c>
      <c r="AF471" s="14">
        <v>0.12436635516361499</v>
      </c>
      <c r="AG471" s="14"/>
      <c r="AH471" s="14">
        <v>0.105092576327404</v>
      </c>
      <c r="AI471" s="14">
        <v>9.8112364375107994E-2</v>
      </c>
      <c r="AJ471" s="14"/>
      <c r="AK471" s="14">
        <v>0.107028614190156</v>
      </c>
      <c r="AL471" s="14">
        <v>9.8191514064909696E-2</v>
      </c>
      <c r="AM471" s="14"/>
      <c r="AN471" s="14">
        <v>0.10844258322115601</v>
      </c>
      <c r="AO471" s="14">
        <v>9.9834466717821299E-2</v>
      </c>
      <c r="AP471" s="14"/>
      <c r="AQ471" s="14">
        <v>0.115947003381834</v>
      </c>
      <c r="AR471" s="14">
        <v>0.10722479478453401</v>
      </c>
      <c r="AS471" s="14">
        <v>7.0219141206331104E-2</v>
      </c>
    </row>
    <row r="472" spans="2:45" x14ac:dyDescent="0.35">
      <c r="B472" t="s">
        <v>200</v>
      </c>
      <c r="C472" s="14">
        <v>4.8304379657247702E-2</v>
      </c>
      <c r="D472" s="14">
        <v>4.2737479382153901E-2</v>
      </c>
      <c r="E472" s="14">
        <v>5.40208578589189E-2</v>
      </c>
      <c r="F472" s="14"/>
      <c r="G472" s="14">
        <v>2.0945527091262801E-2</v>
      </c>
      <c r="H472" s="14">
        <v>4.0278911613513803E-2</v>
      </c>
      <c r="I472" s="14">
        <v>4.0220193141962901E-2</v>
      </c>
      <c r="J472" s="14">
        <v>4.5640196299784802E-2</v>
      </c>
      <c r="K472" s="14">
        <v>9.9591121542079802E-2</v>
      </c>
      <c r="L472" s="14"/>
      <c r="M472" s="14">
        <v>4.57550510385294E-2</v>
      </c>
      <c r="N472" s="14">
        <v>5.27006484087554E-2</v>
      </c>
      <c r="O472" s="14">
        <v>4.1816122999593697E-2</v>
      </c>
      <c r="P472" s="14">
        <v>5.1365896604956503E-2</v>
      </c>
      <c r="Q472" s="14"/>
      <c r="R472" s="14">
        <v>3.3938494637109198E-2</v>
      </c>
      <c r="S472" s="14">
        <v>5.3825913711259901E-2</v>
      </c>
      <c r="T472" s="14">
        <v>3.9221558952047597E-2</v>
      </c>
      <c r="U472" s="14">
        <v>7.0014467935376204E-2</v>
      </c>
      <c r="V472" s="14">
        <v>5.3159530104880601E-2</v>
      </c>
      <c r="W472" s="14">
        <v>4.16993791443388E-2</v>
      </c>
      <c r="X472" s="14">
        <v>4.87959482664675E-2</v>
      </c>
      <c r="Y472" s="14">
        <v>4.7310655299049202E-2</v>
      </c>
      <c r="Z472" s="14">
        <v>4.9496335568827203E-2</v>
      </c>
      <c r="AA472" s="14"/>
      <c r="AB472" s="14">
        <v>5.8659196661908698E-2</v>
      </c>
      <c r="AC472" s="14">
        <v>6.3013089792331695E-2</v>
      </c>
      <c r="AD472" s="14">
        <v>3.8287125712623001E-2</v>
      </c>
      <c r="AE472" s="14">
        <v>1.55129973992576E-2</v>
      </c>
      <c r="AF472" s="14">
        <v>0</v>
      </c>
      <c r="AG472" s="14"/>
      <c r="AH472" s="14">
        <v>3.4122096308271503E-2</v>
      </c>
      <c r="AI472" s="14">
        <v>5.3710990628099801E-2</v>
      </c>
      <c r="AJ472" s="14"/>
      <c r="AK472" s="14">
        <v>2.56726831277144E-2</v>
      </c>
      <c r="AL472" s="14">
        <v>5.8028063384524098E-2</v>
      </c>
      <c r="AM472" s="14"/>
      <c r="AN472" s="14">
        <v>3.3259268575837303E-2</v>
      </c>
      <c r="AO472" s="14">
        <v>6.0663087263481699E-2</v>
      </c>
      <c r="AP472" s="14"/>
      <c r="AQ472" s="14">
        <v>2.33266622343591E-2</v>
      </c>
      <c r="AR472" s="14">
        <v>5.8909857674712102E-2</v>
      </c>
      <c r="AS472" s="14">
        <v>4.5760698239155802E-2</v>
      </c>
    </row>
    <row r="473" spans="2:45" x14ac:dyDescent="0.35">
      <c r="B473" t="s">
        <v>201</v>
      </c>
      <c r="C473" s="14">
        <v>9.6694361831062198E-2</v>
      </c>
      <c r="D473" s="14">
        <v>7.4175785603647806E-2</v>
      </c>
      <c r="E473" s="14">
        <v>0.119623644825352</v>
      </c>
      <c r="F473" s="14"/>
      <c r="G473" s="14">
        <v>3.8132387957907903E-2</v>
      </c>
      <c r="H473" s="14">
        <v>4.9412051003031497E-2</v>
      </c>
      <c r="I473" s="14">
        <v>8.9886073543132106E-2</v>
      </c>
      <c r="J473" s="14">
        <v>0.13686176523211299</v>
      </c>
      <c r="K473" s="14">
        <v>0.17428553433942101</v>
      </c>
      <c r="L473" s="14"/>
      <c r="M473" s="14">
        <v>6.48890543729711E-2</v>
      </c>
      <c r="N473" s="14">
        <v>0.10697272321521401</v>
      </c>
      <c r="O473" s="14">
        <v>8.9545236386359597E-2</v>
      </c>
      <c r="P473" s="14">
        <v>0.12726055205300299</v>
      </c>
      <c r="Q473" s="14"/>
      <c r="R473" s="14">
        <v>4.50118355987984E-2</v>
      </c>
      <c r="S473" s="14">
        <v>0.108616472162475</v>
      </c>
      <c r="T473" s="14">
        <v>0.11568569554300499</v>
      </c>
      <c r="U473" s="14">
        <v>0.125944879348554</v>
      </c>
      <c r="V473" s="14">
        <v>0.13313144880210301</v>
      </c>
      <c r="W473" s="14">
        <v>0.122995451901175</v>
      </c>
      <c r="X473" s="14">
        <v>8.96221155598554E-2</v>
      </c>
      <c r="Y473" s="14">
        <v>5.3671029857918197E-2</v>
      </c>
      <c r="Z473" s="14">
        <v>8.2639851956333304E-2</v>
      </c>
      <c r="AA473" s="14"/>
      <c r="AB473" s="14">
        <v>0.20881332885501999</v>
      </c>
      <c r="AC473" s="14">
        <v>6.8585494205310904E-2</v>
      </c>
      <c r="AD473" s="14">
        <v>5.3233615857995201E-2</v>
      </c>
      <c r="AE473" s="14">
        <v>4.40121269640577E-2</v>
      </c>
      <c r="AF473" s="14">
        <v>0</v>
      </c>
      <c r="AG473" s="14"/>
      <c r="AH473" s="14">
        <v>2.2349011544121802E-2</v>
      </c>
      <c r="AI473" s="14">
        <v>0.122019389183064</v>
      </c>
      <c r="AJ473" s="14"/>
      <c r="AK473" s="14">
        <v>3.0896259283121601E-2</v>
      </c>
      <c r="AL473" s="14">
        <v>0.123639666002167</v>
      </c>
      <c r="AM473" s="14"/>
      <c r="AN473" s="14">
        <v>2.7431267602703899E-2</v>
      </c>
      <c r="AO473" s="14">
        <v>0.150365699374956</v>
      </c>
      <c r="AP473" s="14"/>
      <c r="AQ473" s="14">
        <v>2.1738158039826899E-2</v>
      </c>
      <c r="AR473" s="14">
        <v>0.11243666839572999</v>
      </c>
      <c r="AS473" s="14">
        <v>0.14360801928484199</v>
      </c>
    </row>
    <row r="474" spans="2:45" x14ac:dyDescent="0.35">
      <c r="B474" t="s">
        <v>70</v>
      </c>
      <c r="C474" s="14">
        <v>4.1182240121740703E-2</v>
      </c>
      <c r="D474" s="14">
        <v>3.1740650815287798E-2</v>
      </c>
      <c r="E474" s="14">
        <v>5.07972912184659E-2</v>
      </c>
      <c r="F474" s="14"/>
      <c r="G474" s="14">
        <v>2.5531848074017999E-2</v>
      </c>
      <c r="H474" s="14">
        <v>4.6366826504895098E-2</v>
      </c>
      <c r="I474" s="14">
        <v>4.8152712116504598E-2</v>
      </c>
      <c r="J474" s="14">
        <v>5.0362376849349098E-2</v>
      </c>
      <c r="K474" s="14">
        <v>3.1149659545149502E-2</v>
      </c>
      <c r="L474" s="14"/>
      <c r="M474" s="14">
        <v>3.1012311218405499E-2</v>
      </c>
      <c r="N474" s="14">
        <v>4.0023633701035601E-2</v>
      </c>
      <c r="O474" s="14">
        <v>2.5490240029899001E-2</v>
      </c>
      <c r="P474" s="14">
        <v>6.5902497337894897E-2</v>
      </c>
      <c r="Q474" s="14"/>
      <c r="R474" s="14">
        <v>2.76304800394696E-2</v>
      </c>
      <c r="S474" s="14">
        <v>4.1034872388176498E-2</v>
      </c>
      <c r="T474" s="14">
        <v>6.8112594540867599E-2</v>
      </c>
      <c r="U474" s="14">
        <v>6.2817899888328796E-2</v>
      </c>
      <c r="V474" s="14">
        <v>2.1832494917076999E-2</v>
      </c>
      <c r="W474" s="14">
        <v>4.0940446968172298E-2</v>
      </c>
      <c r="X474" s="14">
        <v>3.6145117758746799E-2</v>
      </c>
      <c r="Y474" s="14">
        <v>2.1177557802686799E-2</v>
      </c>
      <c r="Z474" s="14">
        <v>4.4155518782707598E-2</v>
      </c>
      <c r="AA474" s="14"/>
      <c r="AB474" s="14">
        <v>6.8256214339397006E-2</v>
      </c>
      <c r="AC474" s="14">
        <v>5.6006926740867498E-2</v>
      </c>
      <c r="AD474" s="14">
        <v>2.6498643305450799E-2</v>
      </c>
      <c r="AE474" s="14">
        <v>6.13105488905147E-3</v>
      </c>
      <c r="AF474" s="14">
        <v>0</v>
      </c>
      <c r="AG474" s="14"/>
      <c r="AH474" s="14">
        <v>1.99805474710134E-2</v>
      </c>
      <c r="AI474" s="14">
        <v>4.2295852421570197E-2</v>
      </c>
      <c r="AJ474" s="14"/>
      <c r="AK474" s="14">
        <v>3.0497344960598E-2</v>
      </c>
      <c r="AL474" s="14">
        <v>3.9673984515800099E-2</v>
      </c>
      <c r="AM474" s="14"/>
      <c r="AN474" s="14">
        <v>2.49760618345981E-2</v>
      </c>
      <c r="AO474" s="14">
        <v>5.0899562857396802E-2</v>
      </c>
      <c r="AP474" s="14"/>
      <c r="AQ474" s="14">
        <v>1.7947097225489601E-2</v>
      </c>
      <c r="AR474" s="14">
        <v>3.3365790197791803E-2</v>
      </c>
      <c r="AS474" s="14">
        <v>8.0145394115071406E-2</v>
      </c>
    </row>
    <row r="475" spans="2:45" x14ac:dyDescent="0.35">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row>
    <row r="476" spans="2:45" x14ac:dyDescent="0.35">
      <c r="B476" s="6" t="s">
        <v>206</v>
      </c>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row>
    <row r="477" spans="2:45" x14ac:dyDescent="0.35">
      <c r="B477" s="24" t="s">
        <v>76</v>
      </c>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row>
    <row r="478" spans="2:45" x14ac:dyDescent="0.35">
      <c r="B478" t="s">
        <v>196</v>
      </c>
      <c r="C478" s="14">
        <v>0.34558234909629099</v>
      </c>
      <c r="D478" s="14">
        <v>0.315410025568436</v>
      </c>
      <c r="E478" s="14">
        <v>0.376730335978747</v>
      </c>
      <c r="F478" s="14"/>
      <c r="G478" s="14">
        <v>0.44385738276276299</v>
      </c>
      <c r="H478" s="14">
        <v>0.358685476024387</v>
      </c>
      <c r="I478" s="14">
        <v>0.31578841724993401</v>
      </c>
      <c r="J478" s="14">
        <v>0.32799442014388203</v>
      </c>
      <c r="K478" s="14">
        <v>0.286130968811661</v>
      </c>
      <c r="L478" s="14"/>
      <c r="M478" s="14">
        <v>0.35569955518701102</v>
      </c>
      <c r="N478" s="14">
        <v>0.35212383116157098</v>
      </c>
      <c r="O478" s="14">
        <v>0.33922229348576499</v>
      </c>
      <c r="P478" s="14">
        <v>0.33207512951175799</v>
      </c>
      <c r="Q478" s="14"/>
      <c r="R478" s="14">
        <v>0.35266554932016603</v>
      </c>
      <c r="S478" s="14">
        <v>0.39290448606488099</v>
      </c>
      <c r="T478" s="14">
        <v>0.34442390166754899</v>
      </c>
      <c r="U478" s="14">
        <v>0.32530886892592298</v>
      </c>
      <c r="V478" s="14">
        <v>0.38566934359108301</v>
      </c>
      <c r="W478" s="14">
        <v>0.30595183283883498</v>
      </c>
      <c r="X478" s="14">
        <v>0.298342236140832</v>
      </c>
      <c r="Y478" s="14">
        <v>0.42047460913214002</v>
      </c>
      <c r="Z478" s="14">
        <v>0.30698845745541298</v>
      </c>
      <c r="AA478" s="14"/>
      <c r="AB478" s="14">
        <v>0.26569748448536101</v>
      </c>
      <c r="AC478" s="14">
        <v>0.37017073142879198</v>
      </c>
      <c r="AD478" s="14">
        <v>0.39931603660477</v>
      </c>
      <c r="AE478" s="14">
        <v>0.37455716920867199</v>
      </c>
      <c r="AF478" s="14">
        <v>0.41512259939681001</v>
      </c>
      <c r="AG478" s="14"/>
      <c r="AH478" s="14">
        <v>0.36166552247898598</v>
      </c>
      <c r="AI478" s="14">
        <v>0.348911742466057</v>
      </c>
      <c r="AJ478" s="14"/>
      <c r="AK478" s="14">
        <v>0.34123698823692999</v>
      </c>
      <c r="AL478" s="14">
        <v>0.35696149442327402</v>
      </c>
      <c r="AM478" s="14"/>
      <c r="AN478" s="14">
        <v>0.35033382428425403</v>
      </c>
      <c r="AO478" s="14">
        <v>0.34644003658324202</v>
      </c>
      <c r="AP478" s="14"/>
      <c r="AQ478" s="14">
        <v>0.40366673910275902</v>
      </c>
      <c r="AR478" s="14">
        <v>0.32400709216368401</v>
      </c>
      <c r="AS478" s="14">
        <v>0.34919319002322602</v>
      </c>
    </row>
    <row r="479" spans="2:45" x14ac:dyDescent="0.35">
      <c r="B479" t="s">
        <v>197</v>
      </c>
      <c r="C479" s="14">
        <v>0.29065650352350197</v>
      </c>
      <c r="D479" s="14">
        <v>0.30324467040302999</v>
      </c>
      <c r="E479" s="14">
        <v>0.27654843772833199</v>
      </c>
      <c r="F479" s="14"/>
      <c r="G479" s="14">
        <v>0.30730910363338798</v>
      </c>
      <c r="H479" s="14">
        <v>0.31755417917488699</v>
      </c>
      <c r="I479" s="14">
        <v>0.30643473102951502</v>
      </c>
      <c r="J479" s="14">
        <v>0.26634206470105398</v>
      </c>
      <c r="K479" s="14">
        <v>0.25092753796466599</v>
      </c>
      <c r="L479" s="14"/>
      <c r="M479" s="14">
        <v>0.31088136613971701</v>
      </c>
      <c r="N479" s="14">
        <v>0.288578810725376</v>
      </c>
      <c r="O479" s="14">
        <v>0.31685935647649999</v>
      </c>
      <c r="P479" s="14">
        <v>0.249675364701443</v>
      </c>
      <c r="Q479" s="14"/>
      <c r="R479" s="14">
        <v>0.30182514051192499</v>
      </c>
      <c r="S479" s="14">
        <v>0.21438488882665599</v>
      </c>
      <c r="T479" s="14">
        <v>0.30614617594944499</v>
      </c>
      <c r="U479" s="14">
        <v>0.29226982057555301</v>
      </c>
      <c r="V479" s="14">
        <v>0.24883948483586499</v>
      </c>
      <c r="W479" s="14">
        <v>0.34337418139778503</v>
      </c>
      <c r="X479" s="14">
        <v>0.33305632214498898</v>
      </c>
      <c r="Y479" s="14">
        <v>0.24771150166950701</v>
      </c>
      <c r="Z479" s="14">
        <v>0.329693691934556</v>
      </c>
      <c r="AA479" s="14"/>
      <c r="AB479" s="14">
        <v>0.25346014280537599</v>
      </c>
      <c r="AC479" s="14">
        <v>0.282215928156901</v>
      </c>
      <c r="AD479" s="14">
        <v>0.31241483259386899</v>
      </c>
      <c r="AE479" s="14">
        <v>0.34501703525199501</v>
      </c>
      <c r="AF479" s="14">
        <v>0.20922922169418401</v>
      </c>
      <c r="AG479" s="14"/>
      <c r="AH479" s="14">
        <v>0.30819702740330401</v>
      </c>
      <c r="AI479" s="14">
        <v>0.28634288402056302</v>
      </c>
      <c r="AJ479" s="14"/>
      <c r="AK479" s="14">
        <v>0.33565145438559002</v>
      </c>
      <c r="AL479" s="14">
        <v>0.27990626918216399</v>
      </c>
      <c r="AM479" s="14"/>
      <c r="AN479" s="14">
        <v>0.32207387208649901</v>
      </c>
      <c r="AO479" s="14">
        <v>0.26457716894038702</v>
      </c>
      <c r="AP479" s="14"/>
      <c r="AQ479" s="14">
        <v>0.30095846449067998</v>
      </c>
      <c r="AR479" s="14">
        <v>0.30315777506464298</v>
      </c>
      <c r="AS479" s="14">
        <v>0.24742415193586101</v>
      </c>
    </row>
    <row r="480" spans="2:45" x14ac:dyDescent="0.35">
      <c r="B480" t="s">
        <v>198</v>
      </c>
      <c r="C480" s="14">
        <v>0.173025273643718</v>
      </c>
      <c r="D480" s="14">
        <v>0.19698001948278501</v>
      </c>
      <c r="E480" s="14">
        <v>0.149176865762539</v>
      </c>
      <c r="F480" s="14"/>
      <c r="G480" s="14">
        <v>0.17918493376530001</v>
      </c>
      <c r="H480" s="14">
        <v>0.16911690647796801</v>
      </c>
      <c r="I480" s="14">
        <v>0.19147257069948301</v>
      </c>
      <c r="J480" s="14">
        <v>0.16770325846310399</v>
      </c>
      <c r="K480" s="14">
        <v>0.15540264955552099</v>
      </c>
      <c r="L480" s="14"/>
      <c r="M480" s="14">
        <v>0.174731106767233</v>
      </c>
      <c r="N480" s="14">
        <v>0.15185305166889099</v>
      </c>
      <c r="O480" s="14">
        <v>0.17929955121573099</v>
      </c>
      <c r="P480" s="14">
        <v>0.18931522738679299</v>
      </c>
      <c r="Q480" s="14"/>
      <c r="R480" s="14">
        <v>0.179905058401336</v>
      </c>
      <c r="S480" s="14">
        <v>0.163464994929609</v>
      </c>
      <c r="T480" s="14">
        <v>0.17944660730887399</v>
      </c>
      <c r="U480" s="14">
        <v>0.162208088806473</v>
      </c>
      <c r="V480" s="14">
        <v>0.17245126252401399</v>
      </c>
      <c r="W480" s="14">
        <v>0.16660248706282299</v>
      </c>
      <c r="X480" s="14">
        <v>0.17768859972298601</v>
      </c>
      <c r="Y480" s="14">
        <v>0.21292190489262799</v>
      </c>
      <c r="Z480" s="14">
        <v>0.16693126689223201</v>
      </c>
      <c r="AA480" s="14"/>
      <c r="AB480" s="14">
        <v>0.17549082718148001</v>
      </c>
      <c r="AC480" s="14">
        <v>0.162241430792049</v>
      </c>
      <c r="AD480" s="14">
        <v>0.169940574250868</v>
      </c>
      <c r="AE480" s="14">
        <v>0.17707027580097801</v>
      </c>
      <c r="AF480" s="14">
        <v>0.26883655963050601</v>
      </c>
      <c r="AG480" s="14"/>
      <c r="AH480" s="14">
        <v>0.205714859531866</v>
      </c>
      <c r="AI480" s="14">
        <v>0.15451906332606999</v>
      </c>
      <c r="AJ480" s="14"/>
      <c r="AK480" s="14">
        <v>0.18197247699813801</v>
      </c>
      <c r="AL480" s="14">
        <v>0.165598431727072</v>
      </c>
      <c r="AM480" s="14"/>
      <c r="AN480" s="14">
        <v>0.19874369371199299</v>
      </c>
      <c r="AO480" s="14">
        <v>0.15166990204635</v>
      </c>
      <c r="AP480" s="14"/>
      <c r="AQ480" s="14">
        <v>0.189557899140084</v>
      </c>
      <c r="AR480" s="14">
        <v>0.170712923782083</v>
      </c>
      <c r="AS480" s="14">
        <v>0.156177876814593</v>
      </c>
    </row>
    <row r="481" spans="2:45" x14ac:dyDescent="0.35">
      <c r="B481" t="s">
        <v>199</v>
      </c>
      <c r="C481" s="14">
        <v>5.5235712440108102E-2</v>
      </c>
      <c r="D481" s="14">
        <v>7.2765417952031106E-2</v>
      </c>
      <c r="E481" s="14">
        <v>3.7643268663944698E-2</v>
      </c>
      <c r="F481" s="14"/>
      <c r="G481" s="14">
        <v>3.1021307111198802E-2</v>
      </c>
      <c r="H481" s="14">
        <v>4.4494429003693402E-2</v>
      </c>
      <c r="I481" s="14">
        <v>8.3706074658173299E-2</v>
      </c>
      <c r="J481" s="14">
        <v>4.3865883422039099E-2</v>
      </c>
      <c r="K481" s="14">
        <v>7.2514265612023607E-2</v>
      </c>
      <c r="L481" s="14"/>
      <c r="M481" s="14">
        <v>6.3631301616308103E-2</v>
      </c>
      <c r="N481" s="14">
        <v>6.0982475949567003E-2</v>
      </c>
      <c r="O481" s="14">
        <v>4.0078526524847502E-2</v>
      </c>
      <c r="P481" s="14">
        <v>5.4624083113055603E-2</v>
      </c>
      <c r="Q481" s="14"/>
      <c r="R481" s="14">
        <v>6.3884967713358998E-2</v>
      </c>
      <c r="S481" s="14">
        <v>8.5725674843238897E-2</v>
      </c>
      <c r="T481" s="14">
        <v>6.1379299600942003E-2</v>
      </c>
      <c r="U481" s="14">
        <v>3.08731863947742E-2</v>
      </c>
      <c r="V481" s="14">
        <v>4.1247255339056502E-2</v>
      </c>
      <c r="W481" s="14">
        <v>4.9019450748186102E-2</v>
      </c>
      <c r="X481" s="14">
        <v>5.4418899383779099E-2</v>
      </c>
      <c r="Y481" s="14">
        <v>2.07798993644841E-2</v>
      </c>
      <c r="Z481" s="14">
        <v>5.1457343095744901E-2</v>
      </c>
      <c r="AA481" s="14"/>
      <c r="AB481" s="14">
        <v>6.4569241511430606E-2</v>
      </c>
      <c r="AC481" s="14">
        <v>4.8520707261227598E-2</v>
      </c>
      <c r="AD481" s="14">
        <v>4.9270098076803499E-2</v>
      </c>
      <c r="AE481" s="14">
        <v>4.6112347696323601E-2</v>
      </c>
      <c r="AF481" s="14">
        <v>0.106811619278499</v>
      </c>
      <c r="AG481" s="14"/>
      <c r="AH481" s="14">
        <v>6.0732947210654899E-2</v>
      </c>
      <c r="AI481" s="14">
        <v>5.0375758061185598E-2</v>
      </c>
      <c r="AJ481" s="14"/>
      <c r="AK481" s="14">
        <v>5.3237462576589199E-2</v>
      </c>
      <c r="AL481" s="14">
        <v>4.9418700231308697E-2</v>
      </c>
      <c r="AM481" s="14"/>
      <c r="AN481" s="14">
        <v>6.8532362252066298E-2</v>
      </c>
      <c r="AO481" s="14">
        <v>4.4024977234762397E-2</v>
      </c>
      <c r="AP481" s="14"/>
      <c r="AQ481" s="14">
        <v>4.3778191417576301E-2</v>
      </c>
      <c r="AR481" s="14">
        <v>6.6029544533244694E-2</v>
      </c>
      <c r="AS481" s="14">
        <v>2.95915825461191E-2</v>
      </c>
    </row>
    <row r="482" spans="2:45" x14ac:dyDescent="0.35">
      <c r="B482" t="s">
        <v>200</v>
      </c>
      <c r="C482" s="14">
        <v>3.3548370076034097E-2</v>
      </c>
      <c r="D482" s="14">
        <v>3.4427705609095298E-2</v>
      </c>
      <c r="E482" s="14">
        <v>3.2726490521310901E-2</v>
      </c>
      <c r="F482" s="14"/>
      <c r="G482" s="14">
        <v>2.2186087960495302E-2</v>
      </c>
      <c r="H482" s="14">
        <v>2.39140680369846E-2</v>
      </c>
      <c r="I482" s="14">
        <v>2.18364282628279E-2</v>
      </c>
      <c r="J482" s="14">
        <v>4.1740527963093702E-2</v>
      </c>
      <c r="K482" s="14">
        <v>6.1411643426936398E-2</v>
      </c>
      <c r="L482" s="14"/>
      <c r="M482" s="14">
        <v>2.4387454334331801E-2</v>
      </c>
      <c r="N482" s="14">
        <v>3.3073167503667802E-2</v>
      </c>
      <c r="O482" s="14">
        <v>3.2337540123977798E-2</v>
      </c>
      <c r="P482" s="14">
        <v>4.5655325762713098E-2</v>
      </c>
      <c r="Q482" s="14"/>
      <c r="R482" s="14">
        <v>3.9671505236515602E-2</v>
      </c>
      <c r="S482" s="14">
        <v>2.9023892098411601E-2</v>
      </c>
      <c r="T482" s="14">
        <v>1.0529936475577499E-2</v>
      </c>
      <c r="U482" s="14">
        <v>5.4387817517710602E-2</v>
      </c>
      <c r="V482" s="14">
        <v>2.5111798548062499E-2</v>
      </c>
      <c r="W482" s="14">
        <v>2.30009550942901E-2</v>
      </c>
      <c r="X482" s="14">
        <v>5.2292212215609903E-2</v>
      </c>
      <c r="Y482" s="14">
        <v>4.2583715725415403E-2</v>
      </c>
      <c r="Z482" s="14">
        <v>2.77111241752717E-2</v>
      </c>
      <c r="AA482" s="14"/>
      <c r="AB482" s="14">
        <v>4.7774951545077098E-2</v>
      </c>
      <c r="AC482" s="14">
        <v>4.3782829918260498E-2</v>
      </c>
      <c r="AD482" s="14">
        <v>1.9535352090894201E-2</v>
      </c>
      <c r="AE482" s="14">
        <v>1.0474988665794899E-2</v>
      </c>
      <c r="AF482" s="14">
        <v>0</v>
      </c>
      <c r="AG482" s="14"/>
      <c r="AH482" s="14">
        <v>3.2191386885507399E-2</v>
      </c>
      <c r="AI482" s="14">
        <v>3.4840405155123398E-2</v>
      </c>
      <c r="AJ482" s="14"/>
      <c r="AK482" s="14">
        <v>2.22000701229501E-2</v>
      </c>
      <c r="AL482" s="14">
        <v>3.6579059647642201E-2</v>
      </c>
      <c r="AM482" s="14"/>
      <c r="AN482" s="14">
        <v>2.3732801152768299E-2</v>
      </c>
      <c r="AO482" s="14">
        <v>4.0608156928689298E-2</v>
      </c>
      <c r="AP482" s="14"/>
      <c r="AQ482" s="14">
        <v>2.7840641293796101E-2</v>
      </c>
      <c r="AR482" s="14">
        <v>3.5821024470520199E-2</v>
      </c>
      <c r="AS482" s="14">
        <v>3.7534866734598299E-2</v>
      </c>
    </row>
    <row r="483" spans="2:45" x14ac:dyDescent="0.35">
      <c r="B483" t="s">
        <v>201</v>
      </c>
      <c r="C483" s="14">
        <v>7.6167260005841494E-2</v>
      </c>
      <c r="D483" s="14">
        <v>5.5918852208413902E-2</v>
      </c>
      <c r="E483" s="14">
        <v>9.6763745304417503E-2</v>
      </c>
      <c r="F483" s="14"/>
      <c r="G483" s="14">
        <v>2.75016831984629E-3</v>
      </c>
      <c r="H483" s="14">
        <v>5.8833234513694703E-2</v>
      </c>
      <c r="I483" s="14">
        <v>5.3347699745459498E-2</v>
      </c>
      <c r="J483" s="14">
        <v>0.117407459378188</v>
      </c>
      <c r="K483" s="14">
        <v>0.15058049498099799</v>
      </c>
      <c r="L483" s="14"/>
      <c r="M483" s="14">
        <v>4.91781086200936E-2</v>
      </c>
      <c r="N483" s="14">
        <v>8.3147299459888302E-2</v>
      </c>
      <c r="O483" s="14">
        <v>7.2596307791152406E-2</v>
      </c>
      <c r="P483" s="14">
        <v>9.8999788817796502E-2</v>
      </c>
      <c r="Q483" s="14"/>
      <c r="R483" s="14">
        <v>5.1037280066588399E-2</v>
      </c>
      <c r="S483" s="14">
        <v>8.6249799014780207E-2</v>
      </c>
      <c r="T483" s="14">
        <v>6.8599431083843906E-2</v>
      </c>
      <c r="U483" s="14">
        <v>9.1299105077680701E-2</v>
      </c>
      <c r="V483" s="14">
        <v>0.113211565166966</v>
      </c>
      <c r="W483" s="14">
        <v>9.0499978664661002E-2</v>
      </c>
      <c r="X483" s="14">
        <v>4.9087222541084302E-2</v>
      </c>
      <c r="Y483" s="14">
        <v>4.14043945086622E-2</v>
      </c>
      <c r="Z483" s="14">
        <v>8.51531622234937E-2</v>
      </c>
      <c r="AA483" s="14"/>
      <c r="AB483" s="14">
        <v>0.15775781289131199</v>
      </c>
      <c r="AC483" s="14">
        <v>5.5436907829705902E-2</v>
      </c>
      <c r="AD483" s="14">
        <v>3.8730118370733403E-2</v>
      </c>
      <c r="AE483" s="14">
        <v>3.8709965458296601E-2</v>
      </c>
      <c r="AF483" s="14">
        <v>0</v>
      </c>
      <c r="AG483" s="14"/>
      <c r="AH483" s="14">
        <v>2.1195358055450499E-2</v>
      </c>
      <c r="AI483" s="14">
        <v>9.5716430608184605E-2</v>
      </c>
      <c r="AJ483" s="14"/>
      <c r="AK483" s="14">
        <v>4.2731632887712402E-2</v>
      </c>
      <c r="AL483" s="14">
        <v>8.7735676473785495E-2</v>
      </c>
      <c r="AM483" s="14"/>
      <c r="AN483" s="14">
        <v>2.3016495428246499E-2</v>
      </c>
      <c r="AO483" s="14">
        <v>0.118655634064862</v>
      </c>
      <c r="AP483" s="14"/>
      <c r="AQ483" s="14">
        <v>2.0557089488232601E-2</v>
      </c>
      <c r="AR483" s="14">
        <v>7.9161229168072195E-2</v>
      </c>
      <c r="AS483" s="14">
        <v>0.13693396651234799</v>
      </c>
    </row>
    <row r="484" spans="2:45" x14ac:dyDescent="0.35">
      <c r="B484" t="s">
        <v>70</v>
      </c>
      <c r="C484" s="14">
        <v>2.5784531214505101E-2</v>
      </c>
      <c r="D484" s="14">
        <v>2.1253308776208301E-2</v>
      </c>
      <c r="E484" s="14">
        <v>3.04108560407087E-2</v>
      </c>
      <c r="F484" s="14"/>
      <c r="G484" s="14">
        <v>1.3691016447008E-2</v>
      </c>
      <c r="H484" s="14">
        <v>2.74017067683846E-2</v>
      </c>
      <c r="I484" s="14">
        <v>2.74140783546073E-2</v>
      </c>
      <c r="J484" s="14">
        <v>3.4946385928640099E-2</v>
      </c>
      <c r="K484" s="14">
        <v>2.3032439648193501E-2</v>
      </c>
      <c r="L484" s="14"/>
      <c r="M484" s="14">
        <v>2.14911073353053E-2</v>
      </c>
      <c r="N484" s="14">
        <v>3.0241363531039001E-2</v>
      </c>
      <c r="O484" s="14">
        <v>1.96064243820262E-2</v>
      </c>
      <c r="P484" s="14">
        <v>2.96550807064411E-2</v>
      </c>
      <c r="Q484" s="14"/>
      <c r="R484" s="14">
        <v>1.1010498750109799E-2</v>
      </c>
      <c r="S484" s="14">
        <v>2.82462642224235E-2</v>
      </c>
      <c r="T484" s="14">
        <v>2.9474647913768099E-2</v>
      </c>
      <c r="U484" s="14">
        <v>4.36531127018858E-2</v>
      </c>
      <c r="V484" s="14">
        <v>1.34692899949526E-2</v>
      </c>
      <c r="W484" s="14">
        <v>2.1551114193419402E-2</v>
      </c>
      <c r="X484" s="14">
        <v>3.5114507850719401E-2</v>
      </c>
      <c r="Y484" s="14">
        <v>1.4123974707164101E-2</v>
      </c>
      <c r="Z484" s="14">
        <v>3.2064954223289199E-2</v>
      </c>
      <c r="AA484" s="14"/>
      <c r="AB484" s="14">
        <v>3.5249539579963601E-2</v>
      </c>
      <c r="AC484" s="14">
        <v>3.7631464613064297E-2</v>
      </c>
      <c r="AD484" s="14">
        <v>1.07929880120605E-2</v>
      </c>
      <c r="AE484" s="14">
        <v>8.0582179179396595E-3</v>
      </c>
      <c r="AF484" s="14">
        <v>0</v>
      </c>
      <c r="AG484" s="14"/>
      <c r="AH484" s="14">
        <v>1.03028984342311E-2</v>
      </c>
      <c r="AI484" s="14">
        <v>2.9293716362817E-2</v>
      </c>
      <c r="AJ484" s="14"/>
      <c r="AK484" s="14">
        <v>2.2969914792090099E-2</v>
      </c>
      <c r="AL484" s="14">
        <v>2.38003683147536E-2</v>
      </c>
      <c r="AM484" s="14"/>
      <c r="AN484" s="14">
        <v>1.3566951084172701E-2</v>
      </c>
      <c r="AO484" s="14">
        <v>3.4024124201707397E-2</v>
      </c>
      <c r="AP484" s="14"/>
      <c r="AQ484" s="14">
        <v>1.36409750668722E-2</v>
      </c>
      <c r="AR484" s="14">
        <v>2.11104108177524E-2</v>
      </c>
      <c r="AS484" s="14">
        <v>4.3144365433254797E-2</v>
      </c>
    </row>
    <row r="485" spans="2:45" x14ac:dyDescent="0.35">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row>
    <row r="486" spans="2:45" x14ac:dyDescent="0.35">
      <c r="B486" s="6" t="s">
        <v>207</v>
      </c>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row>
    <row r="487" spans="2:45" x14ac:dyDescent="0.35">
      <c r="B487" s="24" t="s">
        <v>76</v>
      </c>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row>
    <row r="488" spans="2:45" x14ac:dyDescent="0.35">
      <c r="B488" t="s">
        <v>196</v>
      </c>
      <c r="C488" s="14">
        <v>0.34755795917219001</v>
      </c>
      <c r="D488" s="14">
        <v>0.320225379337509</v>
      </c>
      <c r="E488" s="14">
        <v>0.37584230998179002</v>
      </c>
      <c r="F488" s="14"/>
      <c r="G488" s="14">
        <v>0.44066628379811801</v>
      </c>
      <c r="H488" s="14">
        <v>0.34168346057537402</v>
      </c>
      <c r="I488" s="14">
        <v>0.34989394290397902</v>
      </c>
      <c r="J488" s="14">
        <v>0.31829673039809703</v>
      </c>
      <c r="K488" s="14">
        <v>0.29173503837505499</v>
      </c>
      <c r="L488" s="14"/>
      <c r="M488" s="14">
        <v>0.36053493946528897</v>
      </c>
      <c r="N488" s="14">
        <v>0.38094716890387897</v>
      </c>
      <c r="O488" s="14">
        <v>0.349980944309641</v>
      </c>
      <c r="P488" s="14">
        <v>0.295370821605205</v>
      </c>
      <c r="Q488" s="14"/>
      <c r="R488" s="14">
        <v>0.31042264446326601</v>
      </c>
      <c r="S488" s="14">
        <v>0.37346229857930302</v>
      </c>
      <c r="T488" s="14">
        <v>0.36682657951992498</v>
      </c>
      <c r="U488" s="14">
        <v>0.36119309435404001</v>
      </c>
      <c r="V488" s="14">
        <v>0.39216699392966697</v>
      </c>
      <c r="W488" s="14">
        <v>0.30958693620945898</v>
      </c>
      <c r="X488" s="14">
        <v>0.327449009505213</v>
      </c>
      <c r="Y488" s="14">
        <v>0.43310482140581502</v>
      </c>
      <c r="Z488" s="14">
        <v>0.31582751118216801</v>
      </c>
      <c r="AA488" s="14"/>
      <c r="AB488" s="14">
        <v>0.262971324362755</v>
      </c>
      <c r="AC488" s="14">
        <v>0.37434692793451402</v>
      </c>
      <c r="AD488" s="14">
        <v>0.396536399246668</v>
      </c>
      <c r="AE488" s="14">
        <v>0.38573961920466399</v>
      </c>
      <c r="AF488" s="14">
        <v>0.38669094164760098</v>
      </c>
      <c r="AG488" s="14"/>
      <c r="AH488" s="14">
        <v>0.352302135896777</v>
      </c>
      <c r="AI488" s="14">
        <v>0.35814377855127699</v>
      </c>
      <c r="AJ488" s="14"/>
      <c r="AK488" s="14">
        <v>0.35147732312985402</v>
      </c>
      <c r="AL488" s="14">
        <v>0.360524238383921</v>
      </c>
      <c r="AM488" s="14"/>
      <c r="AN488" s="14">
        <v>0.35881836030437703</v>
      </c>
      <c r="AO488" s="14">
        <v>0.34201639308374598</v>
      </c>
      <c r="AP488" s="14"/>
      <c r="AQ488" s="14">
        <v>0.44796620838757401</v>
      </c>
      <c r="AR488" s="14">
        <v>0.325497968608082</v>
      </c>
      <c r="AS488" s="14">
        <v>0.28693835541197799</v>
      </c>
    </row>
    <row r="489" spans="2:45" x14ac:dyDescent="0.35">
      <c r="B489" t="s">
        <v>197</v>
      </c>
      <c r="C489" s="14">
        <v>0.24854748619887701</v>
      </c>
      <c r="D489" s="14">
        <v>0.26239765517612101</v>
      </c>
      <c r="E489" s="14">
        <v>0.235051220901589</v>
      </c>
      <c r="F489" s="14"/>
      <c r="G489" s="14">
        <v>0.29276394899902602</v>
      </c>
      <c r="H489" s="14">
        <v>0.28674523337207303</v>
      </c>
      <c r="I489" s="14">
        <v>0.24091489938356</v>
      </c>
      <c r="J489" s="14">
        <v>0.21416312277028601</v>
      </c>
      <c r="K489" s="14">
        <v>0.20752602727872799</v>
      </c>
      <c r="L489" s="14"/>
      <c r="M489" s="14">
        <v>0.28072916077447602</v>
      </c>
      <c r="N489" s="14">
        <v>0.239594823469228</v>
      </c>
      <c r="O489" s="14">
        <v>0.22930940057350799</v>
      </c>
      <c r="P489" s="14">
        <v>0.239161714673398</v>
      </c>
      <c r="Q489" s="14"/>
      <c r="R489" s="14">
        <v>0.31441647255503702</v>
      </c>
      <c r="S489" s="14">
        <v>0.19835889678461599</v>
      </c>
      <c r="T489" s="14">
        <v>0.22617190751063401</v>
      </c>
      <c r="U489" s="14">
        <v>0.226957603780642</v>
      </c>
      <c r="V489" s="14">
        <v>0.21731229890735601</v>
      </c>
      <c r="W489" s="14">
        <v>0.23573797794103099</v>
      </c>
      <c r="X489" s="14">
        <v>0.24826985141958099</v>
      </c>
      <c r="Y489" s="14">
        <v>0.24783770107938699</v>
      </c>
      <c r="Z489" s="14">
        <v>0.29685199466335699</v>
      </c>
      <c r="AA489" s="14"/>
      <c r="AB489" s="14">
        <v>0.19652867713723299</v>
      </c>
      <c r="AC489" s="14">
        <v>0.22124216830570101</v>
      </c>
      <c r="AD489" s="14">
        <v>0.27276361052408798</v>
      </c>
      <c r="AE489" s="14">
        <v>0.31206768712147298</v>
      </c>
      <c r="AF489" s="14">
        <v>0.42357327353288798</v>
      </c>
      <c r="AG489" s="14"/>
      <c r="AH489" s="14">
        <v>0.31089223940719002</v>
      </c>
      <c r="AI489" s="14">
        <v>0.225027060016256</v>
      </c>
      <c r="AJ489" s="14"/>
      <c r="AK489" s="14">
        <v>0.297132923304392</v>
      </c>
      <c r="AL489" s="14">
        <v>0.23232596937650399</v>
      </c>
      <c r="AM489" s="14"/>
      <c r="AN489" s="14">
        <v>0.30551721913040503</v>
      </c>
      <c r="AO489" s="14">
        <v>0.20252587276973</v>
      </c>
      <c r="AP489" s="14"/>
      <c r="AQ489" s="14">
        <v>0.27774635595054997</v>
      </c>
      <c r="AR489" s="14">
        <v>0.24905648793709101</v>
      </c>
      <c r="AS489" s="14">
        <v>0.204418253869428</v>
      </c>
    </row>
    <row r="490" spans="2:45" x14ac:dyDescent="0.35">
      <c r="B490" t="s">
        <v>198</v>
      </c>
      <c r="C490" s="14">
        <v>0.14675674695802299</v>
      </c>
      <c r="D490" s="14">
        <v>0.171913828059477</v>
      </c>
      <c r="E490" s="14">
        <v>0.12058600287738699</v>
      </c>
      <c r="F490" s="14"/>
      <c r="G490" s="14">
        <v>0.14186598144947299</v>
      </c>
      <c r="H490" s="14">
        <v>0.17036071960944099</v>
      </c>
      <c r="I490" s="14">
        <v>0.159279019063327</v>
      </c>
      <c r="J490" s="14">
        <v>0.15975511907829701</v>
      </c>
      <c r="K490" s="14">
        <v>9.1481828600301601E-2</v>
      </c>
      <c r="L490" s="14"/>
      <c r="M490" s="14">
        <v>0.15451272039977901</v>
      </c>
      <c r="N490" s="14">
        <v>0.11845148817984601</v>
      </c>
      <c r="O490" s="14">
        <v>0.16036327973953601</v>
      </c>
      <c r="P490" s="14">
        <v>0.15874580822270501</v>
      </c>
      <c r="Q490" s="14"/>
      <c r="R490" s="14">
        <v>0.18319398458037101</v>
      </c>
      <c r="S490" s="14">
        <v>0.13386067841923999</v>
      </c>
      <c r="T490" s="14">
        <v>0.15547997875810701</v>
      </c>
      <c r="U490" s="14">
        <v>0.13781275048264599</v>
      </c>
      <c r="V490" s="14">
        <v>9.9827240445746507E-2</v>
      </c>
      <c r="W490" s="14">
        <v>0.15182858651171999</v>
      </c>
      <c r="X490" s="14">
        <v>0.17422612182306901</v>
      </c>
      <c r="Y490" s="14">
        <v>0.122604145602697</v>
      </c>
      <c r="Z490" s="14">
        <v>0.13549424566016299</v>
      </c>
      <c r="AA490" s="14"/>
      <c r="AB490" s="14">
        <v>0.12900142027480399</v>
      </c>
      <c r="AC490" s="14">
        <v>0.14116253278124699</v>
      </c>
      <c r="AD490" s="14">
        <v>0.16487045314896401</v>
      </c>
      <c r="AE490" s="14">
        <v>0.14350568792898699</v>
      </c>
      <c r="AF490" s="14">
        <v>8.2864362100852004E-2</v>
      </c>
      <c r="AG490" s="14"/>
      <c r="AH490" s="14">
        <v>0.17300653731180701</v>
      </c>
      <c r="AI490" s="14">
        <v>0.13159609632432601</v>
      </c>
      <c r="AJ490" s="14"/>
      <c r="AK490" s="14">
        <v>0.18120656284187101</v>
      </c>
      <c r="AL490" s="14">
        <v>0.126606411586804</v>
      </c>
      <c r="AM490" s="14"/>
      <c r="AN490" s="14">
        <v>0.183146264022084</v>
      </c>
      <c r="AO490" s="14">
        <v>0.116912148570692</v>
      </c>
      <c r="AP490" s="14"/>
      <c r="AQ490" s="14">
        <v>0.14652790726190201</v>
      </c>
      <c r="AR490" s="14">
        <v>0.140813388605568</v>
      </c>
      <c r="AS490" s="14">
        <v>0.18407981396110501</v>
      </c>
    </row>
    <row r="491" spans="2:45" x14ac:dyDescent="0.35">
      <c r="B491" t="s">
        <v>199</v>
      </c>
      <c r="C491" s="14">
        <v>6.0298544688704901E-2</v>
      </c>
      <c r="D491" s="14">
        <v>7.2522550997458898E-2</v>
      </c>
      <c r="E491" s="14">
        <v>4.8073677190400302E-2</v>
      </c>
      <c r="F491" s="14"/>
      <c r="G491" s="14">
        <v>5.2773974101669299E-2</v>
      </c>
      <c r="H491" s="14">
        <v>5.6067182662836099E-2</v>
      </c>
      <c r="I491" s="14">
        <v>7.7910623381760399E-2</v>
      </c>
      <c r="J491" s="14">
        <v>4.4341753986669501E-2</v>
      </c>
      <c r="K491" s="14">
        <v>7.1283681660015599E-2</v>
      </c>
      <c r="L491" s="14"/>
      <c r="M491" s="14">
        <v>6.1133580060687698E-2</v>
      </c>
      <c r="N491" s="14">
        <v>7.6017702166076603E-2</v>
      </c>
      <c r="O491" s="14">
        <v>5.7763408991664003E-2</v>
      </c>
      <c r="P491" s="14">
        <v>4.6478217980938097E-2</v>
      </c>
      <c r="Q491" s="14"/>
      <c r="R491" s="14">
        <v>5.7432256390629599E-2</v>
      </c>
      <c r="S491" s="14">
        <v>6.6420285629608999E-2</v>
      </c>
      <c r="T491" s="14">
        <v>4.4707339899528797E-2</v>
      </c>
      <c r="U491" s="14">
        <v>3.9534649278178603E-2</v>
      </c>
      <c r="V491" s="14">
        <v>7.6295204114226897E-2</v>
      </c>
      <c r="W491" s="14">
        <v>8.2709478229158098E-2</v>
      </c>
      <c r="X491" s="14">
        <v>4.56103434590613E-2</v>
      </c>
      <c r="Y491" s="14">
        <v>6.5483817390003904E-2</v>
      </c>
      <c r="Z491" s="14">
        <v>6.6782494770493001E-2</v>
      </c>
      <c r="AA491" s="14"/>
      <c r="AB491" s="14">
        <v>6.8701380450305299E-2</v>
      </c>
      <c r="AC491" s="14">
        <v>5.4775842832819097E-2</v>
      </c>
      <c r="AD491" s="14">
        <v>4.6789973658067599E-2</v>
      </c>
      <c r="AE491" s="14">
        <v>8.4592319177224803E-2</v>
      </c>
      <c r="AF491" s="14">
        <v>5.1393311618238402E-2</v>
      </c>
      <c r="AG491" s="14"/>
      <c r="AH491" s="14">
        <v>6.4108958801209107E-2</v>
      </c>
      <c r="AI491" s="14">
        <v>5.6914857132242799E-2</v>
      </c>
      <c r="AJ491" s="14"/>
      <c r="AK491" s="14">
        <v>6.4596732806929694E-2</v>
      </c>
      <c r="AL491" s="14">
        <v>5.3554400191611902E-2</v>
      </c>
      <c r="AM491" s="14"/>
      <c r="AN491" s="14">
        <v>7.0713140874738206E-2</v>
      </c>
      <c r="AO491" s="14">
        <v>5.2301099676517401E-2</v>
      </c>
      <c r="AP491" s="14"/>
      <c r="AQ491" s="14">
        <v>5.9025245979237001E-2</v>
      </c>
      <c r="AR491" s="14">
        <v>6.5606753958769096E-2</v>
      </c>
      <c r="AS491" s="14">
        <v>4.65058326582279E-2</v>
      </c>
    </row>
    <row r="492" spans="2:45" x14ac:dyDescent="0.35">
      <c r="B492" t="s">
        <v>200</v>
      </c>
      <c r="C492" s="14">
        <v>3.1108897732144099E-2</v>
      </c>
      <c r="D492" s="14">
        <v>3.2791151431376397E-2</v>
      </c>
      <c r="E492" s="14">
        <v>2.94714412245092E-2</v>
      </c>
      <c r="F492" s="14"/>
      <c r="G492" s="14">
        <v>3.4718489738127099E-2</v>
      </c>
      <c r="H492" s="14">
        <v>3.9407021750258099E-2</v>
      </c>
      <c r="I492" s="14">
        <v>2.30343969444557E-2</v>
      </c>
      <c r="J492" s="14">
        <v>1.9445592287888801E-2</v>
      </c>
      <c r="K492" s="14">
        <v>4.1399757086987003E-2</v>
      </c>
      <c r="L492" s="14"/>
      <c r="M492" s="14">
        <v>3.6928341626054399E-2</v>
      </c>
      <c r="N492" s="14">
        <v>3.7957991263717697E-2</v>
      </c>
      <c r="O492" s="14">
        <v>6.73192077944435E-3</v>
      </c>
      <c r="P492" s="14">
        <v>3.9762660889436703E-2</v>
      </c>
      <c r="Q492" s="14"/>
      <c r="R492" s="14">
        <v>4.4735745210512698E-2</v>
      </c>
      <c r="S492" s="14">
        <v>3.4391306585981003E-2</v>
      </c>
      <c r="T492" s="14">
        <v>3.0922227884183501E-3</v>
      </c>
      <c r="U492" s="14">
        <v>1.9380934122219799E-2</v>
      </c>
      <c r="V492" s="14">
        <v>1.53311236114923E-2</v>
      </c>
      <c r="W492" s="14">
        <v>3.0790159790096399E-2</v>
      </c>
      <c r="X492" s="14">
        <v>5.2133641633522902E-2</v>
      </c>
      <c r="Y492" s="14">
        <v>2.36733855618084E-2</v>
      </c>
      <c r="Z492" s="14">
        <v>3.9696991279321102E-2</v>
      </c>
      <c r="AA492" s="14"/>
      <c r="AB492" s="14">
        <v>2.89589307884471E-2</v>
      </c>
      <c r="AC492" s="14">
        <v>4.8525770926079001E-2</v>
      </c>
      <c r="AD492" s="14">
        <v>2.24345303292918E-2</v>
      </c>
      <c r="AE492" s="14">
        <v>1.92686553570347E-2</v>
      </c>
      <c r="AF492" s="14">
        <v>5.5478111100421001E-2</v>
      </c>
      <c r="AG492" s="14"/>
      <c r="AH492" s="14">
        <v>3.9367996758232E-2</v>
      </c>
      <c r="AI492" s="14">
        <v>2.6782253410542502E-2</v>
      </c>
      <c r="AJ492" s="14"/>
      <c r="AK492" s="14">
        <v>2.7826433129739699E-2</v>
      </c>
      <c r="AL492" s="14">
        <v>3.1840920239679202E-2</v>
      </c>
      <c r="AM492" s="14"/>
      <c r="AN492" s="14">
        <v>2.66871498528999E-2</v>
      </c>
      <c r="AO492" s="14">
        <v>3.4275482116051602E-2</v>
      </c>
      <c r="AP492" s="14"/>
      <c r="AQ492" s="14">
        <v>3.3374424749798501E-2</v>
      </c>
      <c r="AR492" s="14">
        <v>3.3802174441202801E-2</v>
      </c>
      <c r="AS492" s="14">
        <v>1.61830080446984E-2</v>
      </c>
    </row>
    <row r="493" spans="2:45" x14ac:dyDescent="0.35">
      <c r="B493" t="s">
        <v>201</v>
      </c>
      <c r="C493" s="14">
        <v>0.137124444205595</v>
      </c>
      <c r="D493" s="14">
        <v>0.11474545400406901</v>
      </c>
      <c r="E493" s="14">
        <v>0.15907983380698701</v>
      </c>
      <c r="F493" s="14"/>
      <c r="G493" s="14">
        <v>1.85185338900795E-2</v>
      </c>
      <c r="H493" s="14">
        <v>7.6057434457076897E-2</v>
      </c>
      <c r="I493" s="14">
        <v>0.116749356924873</v>
      </c>
      <c r="J493" s="14">
        <v>0.21254791038750601</v>
      </c>
      <c r="K493" s="14">
        <v>0.26697156870138999</v>
      </c>
      <c r="L493" s="14"/>
      <c r="M493" s="14">
        <v>7.8624565997433796E-2</v>
      </c>
      <c r="N493" s="14">
        <v>0.116748133794566</v>
      </c>
      <c r="O493" s="14">
        <v>0.17146465547647799</v>
      </c>
      <c r="P493" s="14">
        <v>0.19026013697997199</v>
      </c>
      <c r="Q493" s="14"/>
      <c r="R493" s="14">
        <v>6.6670623418206995E-2</v>
      </c>
      <c r="S493" s="14">
        <v>0.15643662242138001</v>
      </c>
      <c r="T493" s="14">
        <v>0.173115978738593</v>
      </c>
      <c r="U493" s="14">
        <v>0.18154336535867999</v>
      </c>
      <c r="V493" s="14">
        <v>0.194200596999825</v>
      </c>
      <c r="W493" s="14">
        <v>0.15361138848956099</v>
      </c>
      <c r="X493" s="14">
        <v>0.121807445053966</v>
      </c>
      <c r="Y493" s="14">
        <v>9.4102611175468406E-2</v>
      </c>
      <c r="Z493" s="14">
        <v>0.11074115146892299</v>
      </c>
      <c r="AA493" s="14"/>
      <c r="AB493" s="14">
        <v>0.28099747211934301</v>
      </c>
      <c r="AC493" s="14">
        <v>0.12196029897430199</v>
      </c>
      <c r="AD493" s="14">
        <v>7.9931875161272994E-2</v>
      </c>
      <c r="AE493" s="14">
        <v>5.0080385058419698E-2</v>
      </c>
      <c r="AF493" s="14">
        <v>0</v>
      </c>
      <c r="AG493" s="14"/>
      <c r="AH493" s="14">
        <v>4.4328022655478298E-2</v>
      </c>
      <c r="AI493" s="14">
        <v>0.17055954380320601</v>
      </c>
      <c r="AJ493" s="14"/>
      <c r="AK493" s="14">
        <v>6.2275087663588101E-2</v>
      </c>
      <c r="AL493" s="14">
        <v>0.16580078318607799</v>
      </c>
      <c r="AM493" s="14"/>
      <c r="AN493" s="14">
        <v>4.1170144505164298E-2</v>
      </c>
      <c r="AO493" s="14">
        <v>0.214633947094618</v>
      </c>
      <c r="AP493" s="14"/>
      <c r="AQ493" s="14">
        <v>2.83894554203134E-2</v>
      </c>
      <c r="AR493" s="14">
        <v>0.15657025987151199</v>
      </c>
      <c r="AS493" s="14">
        <v>0.224414366345456</v>
      </c>
    </row>
    <row r="494" spans="2:45" x14ac:dyDescent="0.35">
      <c r="B494" t="s">
        <v>70</v>
      </c>
      <c r="C494" s="14">
        <v>2.86059210444655E-2</v>
      </c>
      <c r="D494" s="14">
        <v>2.5403980993987899E-2</v>
      </c>
      <c r="E494" s="14">
        <v>3.1895514017337499E-2</v>
      </c>
      <c r="F494" s="14"/>
      <c r="G494" s="14">
        <v>1.86927880235069E-2</v>
      </c>
      <c r="H494" s="14">
        <v>2.9678947572940099E-2</v>
      </c>
      <c r="I494" s="14">
        <v>3.2217761398044199E-2</v>
      </c>
      <c r="J494" s="14">
        <v>3.14497710912559E-2</v>
      </c>
      <c r="K494" s="14">
        <v>2.9602098297522798E-2</v>
      </c>
      <c r="L494" s="14"/>
      <c r="M494" s="14">
        <v>2.7536691676280499E-2</v>
      </c>
      <c r="N494" s="14">
        <v>3.0282692222686002E-2</v>
      </c>
      <c r="O494" s="14">
        <v>2.4386390129728899E-2</v>
      </c>
      <c r="P494" s="14">
        <v>3.02206396483445E-2</v>
      </c>
      <c r="Q494" s="14"/>
      <c r="R494" s="14">
        <v>2.3128273381977101E-2</v>
      </c>
      <c r="S494" s="14">
        <v>3.7069911579871197E-2</v>
      </c>
      <c r="T494" s="14">
        <v>3.0605992784793E-2</v>
      </c>
      <c r="U494" s="14">
        <v>3.3577602623594403E-2</v>
      </c>
      <c r="V494" s="14">
        <v>4.8665419916871996E-3</v>
      </c>
      <c r="W494" s="14">
        <v>3.5735472828974997E-2</v>
      </c>
      <c r="X494" s="14">
        <v>3.0503587105586899E-2</v>
      </c>
      <c r="Y494" s="14">
        <v>1.31935177848208E-2</v>
      </c>
      <c r="Z494" s="14">
        <v>3.4605610975575601E-2</v>
      </c>
      <c r="AA494" s="14"/>
      <c r="AB494" s="14">
        <v>3.2840794867113103E-2</v>
      </c>
      <c r="AC494" s="14">
        <v>3.7986458245336897E-2</v>
      </c>
      <c r="AD494" s="14">
        <v>1.6673157931647298E-2</v>
      </c>
      <c r="AE494" s="14">
        <v>4.7456461521969799E-3</v>
      </c>
      <c r="AF494" s="14">
        <v>0</v>
      </c>
      <c r="AG494" s="14"/>
      <c r="AH494" s="14">
        <v>1.5994109169307599E-2</v>
      </c>
      <c r="AI494" s="14">
        <v>3.0976410762150301E-2</v>
      </c>
      <c r="AJ494" s="14"/>
      <c r="AK494" s="14">
        <v>1.54849371236259E-2</v>
      </c>
      <c r="AL494" s="14">
        <v>2.9347277035401902E-2</v>
      </c>
      <c r="AM494" s="14"/>
      <c r="AN494" s="14">
        <v>1.39477213103307E-2</v>
      </c>
      <c r="AO494" s="14">
        <v>3.7335056688644397E-2</v>
      </c>
      <c r="AP494" s="14"/>
      <c r="AQ494" s="14">
        <v>6.97040225062484E-3</v>
      </c>
      <c r="AR494" s="14">
        <v>2.8652966577775E-2</v>
      </c>
      <c r="AS494" s="14">
        <v>3.7460369709106503E-2</v>
      </c>
    </row>
    <row r="495" spans="2:45" x14ac:dyDescent="0.35">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row>
    <row r="496" spans="2:45" x14ac:dyDescent="0.35">
      <c r="B496" s="6" t="s">
        <v>208</v>
      </c>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row>
    <row r="497" spans="2:45" x14ac:dyDescent="0.35">
      <c r="B497" s="24" t="s">
        <v>76</v>
      </c>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row>
    <row r="498" spans="2:45" x14ac:dyDescent="0.35">
      <c r="B498" t="s">
        <v>196</v>
      </c>
      <c r="C498" s="14">
        <v>0.180630368743465</v>
      </c>
      <c r="D498" s="14">
        <v>0.167720470944002</v>
      </c>
      <c r="E498" s="14">
        <v>0.192965729212108</v>
      </c>
      <c r="F498" s="14"/>
      <c r="G498" s="14">
        <v>0.266024804840653</v>
      </c>
      <c r="H498" s="14">
        <v>0.191287377912738</v>
      </c>
      <c r="I498" s="14">
        <v>0.198535815580765</v>
      </c>
      <c r="J498" s="14">
        <v>0.122371939954663</v>
      </c>
      <c r="K498" s="14">
        <v>0.12898242070752899</v>
      </c>
      <c r="L498" s="14"/>
      <c r="M498" s="14">
        <v>0.19371900958516899</v>
      </c>
      <c r="N498" s="14">
        <v>0.16048287341095199</v>
      </c>
      <c r="O498" s="14">
        <v>0.18926481544913001</v>
      </c>
      <c r="P498" s="14">
        <v>0.17922849025106899</v>
      </c>
      <c r="Q498" s="14"/>
      <c r="R498" s="14">
        <v>0.18985968399483</v>
      </c>
      <c r="S498" s="14">
        <v>0.201563125680986</v>
      </c>
      <c r="T498" s="14">
        <v>0.191907404632535</v>
      </c>
      <c r="U498" s="14">
        <v>0.177661555447514</v>
      </c>
      <c r="V498" s="14">
        <v>0.207083880598154</v>
      </c>
      <c r="W498" s="14">
        <v>0.165091834801745</v>
      </c>
      <c r="X498" s="14">
        <v>0.12900882192553301</v>
      </c>
      <c r="Y498" s="14">
        <v>0.16583173378963001</v>
      </c>
      <c r="Z498" s="14">
        <v>0.17645579220448299</v>
      </c>
      <c r="AA498" s="14"/>
      <c r="AB498" s="14">
        <v>0.13318498876072701</v>
      </c>
      <c r="AC498" s="14">
        <v>0.18884329824774601</v>
      </c>
      <c r="AD498" s="14">
        <v>0.20896833276368601</v>
      </c>
      <c r="AE498" s="14">
        <v>0.20717244944242399</v>
      </c>
      <c r="AF498" s="14">
        <v>0.29183050704333802</v>
      </c>
      <c r="AG498" s="14"/>
      <c r="AH498" s="14">
        <v>0.18602165098957299</v>
      </c>
      <c r="AI498" s="14">
        <v>0.18405151421183399</v>
      </c>
      <c r="AJ498" s="14"/>
      <c r="AK498" s="14">
        <v>0.18098513297177901</v>
      </c>
      <c r="AL498" s="14">
        <v>0.18419590757382301</v>
      </c>
      <c r="AM498" s="14"/>
      <c r="AN498" s="14">
        <v>0.19831301389821099</v>
      </c>
      <c r="AO498" s="14">
        <v>0.16894842207861999</v>
      </c>
      <c r="AP498" s="14"/>
      <c r="AQ498" s="14">
        <v>0.24666248478865299</v>
      </c>
      <c r="AR498" s="14">
        <v>0.151817874621787</v>
      </c>
      <c r="AS498" s="14">
        <v>0.19623889342482201</v>
      </c>
    </row>
    <row r="499" spans="2:45" x14ac:dyDescent="0.35">
      <c r="B499" t="s">
        <v>197</v>
      </c>
      <c r="C499" s="14">
        <v>0.24992419920022599</v>
      </c>
      <c r="D499" s="14">
        <v>0.259611401405069</v>
      </c>
      <c r="E499" s="14">
        <v>0.2406343396798</v>
      </c>
      <c r="F499" s="14"/>
      <c r="G499" s="14">
        <v>0.34803796683452798</v>
      </c>
      <c r="H499" s="14">
        <v>0.30500019099429698</v>
      </c>
      <c r="I499" s="14">
        <v>0.18991980904691599</v>
      </c>
      <c r="J499" s="14">
        <v>0.21712773482133499</v>
      </c>
      <c r="K499" s="14">
        <v>0.19473862339112999</v>
      </c>
      <c r="L499" s="14"/>
      <c r="M499" s="14">
        <v>0.25888549562983598</v>
      </c>
      <c r="N499" s="14">
        <v>0.25239582496440199</v>
      </c>
      <c r="O499" s="14">
        <v>0.28349408925962599</v>
      </c>
      <c r="P499" s="14">
        <v>0.211131969243078</v>
      </c>
      <c r="Q499" s="14"/>
      <c r="R499" s="14">
        <v>0.27048456896307899</v>
      </c>
      <c r="S499" s="14">
        <v>0.21365188201508001</v>
      </c>
      <c r="T499" s="14">
        <v>0.187381048258533</v>
      </c>
      <c r="U499" s="14">
        <v>0.25206474601790402</v>
      </c>
      <c r="V499" s="14">
        <v>0.20425900979202199</v>
      </c>
      <c r="W499" s="14">
        <v>0.30087800274710402</v>
      </c>
      <c r="X499" s="14">
        <v>0.260503668617242</v>
      </c>
      <c r="Y499" s="14">
        <v>0.326418896473953</v>
      </c>
      <c r="Z499" s="14">
        <v>0.27014536918757698</v>
      </c>
      <c r="AA499" s="14"/>
      <c r="AB499" s="14">
        <v>0.19370595419491901</v>
      </c>
      <c r="AC499" s="14">
        <v>0.23559012390629999</v>
      </c>
      <c r="AD499" s="14">
        <v>0.29243761361815801</v>
      </c>
      <c r="AE499" s="14">
        <v>0.31643679841536798</v>
      </c>
      <c r="AF499" s="14">
        <v>0.35188833729744201</v>
      </c>
      <c r="AG499" s="14"/>
      <c r="AH499" s="14">
        <v>0.31916283858269601</v>
      </c>
      <c r="AI499" s="14">
        <v>0.22521869337676501</v>
      </c>
      <c r="AJ499" s="14"/>
      <c r="AK499" s="14">
        <v>0.345763307520776</v>
      </c>
      <c r="AL499" s="14">
        <v>0.211866496667169</v>
      </c>
      <c r="AM499" s="14"/>
      <c r="AN499" s="14">
        <v>0.31262179130258</v>
      </c>
      <c r="AO499" s="14">
        <v>0.20480170794229399</v>
      </c>
      <c r="AP499" s="14"/>
      <c r="AQ499" s="14">
        <v>0.31694016765498001</v>
      </c>
      <c r="AR499" s="14">
        <v>0.24466334192249101</v>
      </c>
      <c r="AS499" s="14">
        <v>0.1961438267401</v>
      </c>
    </row>
    <row r="500" spans="2:45" x14ac:dyDescent="0.35">
      <c r="B500" t="s">
        <v>198</v>
      </c>
      <c r="C500" s="14">
        <v>0.22059489191913001</v>
      </c>
      <c r="D500" s="14">
        <v>0.23537721968845701</v>
      </c>
      <c r="E500" s="14">
        <v>0.206102307636154</v>
      </c>
      <c r="F500" s="14"/>
      <c r="G500" s="14">
        <v>0.211345878870282</v>
      </c>
      <c r="H500" s="14">
        <v>0.23379340563696399</v>
      </c>
      <c r="I500" s="14">
        <v>0.24746280300628901</v>
      </c>
      <c r="J500" s="14">
        <v>0.22349258619458201</v>
      </c>
      <c r="K500" s="14">
        <v>0.17743676709361</v>
      </c>
      <c r="L500" s="14"/>
      <c r="M500" s="14">
        <v>0.26174566885412198</v>
      </c>
      <c r="N500" s="14">
        <v>0.22233930363993801</v>
      </c>
      <c r="O500" s="14">
        <v>0.18440053828601699</v>
      </c>
      <c r="P500" s="14">
        <v>0.20450575645966501</v>
      </c>
      <c r="Q500" s="14"/>
      <c r="R500" s="14">
        <v>0.23525849158909001</v>
      </c>
      <c r="S500" s="14">
        <v>0.199169908280311</v>
      </c>
      <c r="T500" s="14">
        <v>0.17979149058594701</v>
      </c>
      <c r="U500" s="14">
        <v>0.19701124561900099</v>
      </c>
      <c r="V500" s="14">
        <v>0.259223122505716</v>
      </c>
      <c r="W500" s="14">
        <v>0.16473828946783101</v>
      </c>
      <c r="X500" s="14">
        <v>0.26648596435085797</v>
      </c>
      <c r="Y500" s="14">
        <v>0.27708440971908599</v>
      </c>
      <c r="Z500" s="14">
        <v>0.23961909243434401</v>
      </c>
      <c r="AA500" s="14"/>
      <c r="AB500" s="14">
        <v>0.162261485800062</v>
      </c>
      <c r="AC500" s="14">
        <v>0.22198999575762299</v>
      </c>
      <c r="AD500" s="14">
        <v>0.241617224231961</v>
      </c>
      <c r="AE500" s="14">
        <v>0.26583971026578801</v>
      </c>
      <c r="AF500" s="14">
        <v>0.24298561018581999</v>
      </c>
      <c r="AG500" s="14"/>
      <c r="AH500" s="14">
        <v>0.259254385681294</v>
      </c>
      <c r="AI500" s="14">
        <v>0.20525351888847801</v>
      </c>
      <c r="AJ500" s="14"/>
      <c r="AK500" s="14">
        <v>0.23447755451944</v>
      </c>
      <c r="AL500" s="14">
        <v>0.21662877684162499</v>
      </c>
      <c r="AM500" s="14"/>
      <c r="AN500" s="14">
        <v>0.25224920850330401</v>
      </c>
      <c r="AO500" s="14">
        <v>0.188640830314972</v>
      </c>
      <c r="AP500" s="14"/>
      <c r="AQ500" s="14">
        <v>0.24048924344623501</v>
      </c>
      <c r="AR500" s="14">
        <v>0.210470650122425</v>
      </c>
      <c r="AS500" s="14">
        <v>0.20958942366768701</v>
      </c>
    </row>
    <row r="501" spans="2:45" x14ac:dyDescent="0.35">
      <c r="B501" t="s">
        <v>199</v>
      </c>
      <c r="C501" s="14">
        <v>0.11787441740451</v>
      </c>
      <c r="D501" s="14">
        <v>0.134267118930748</v>
      </c>
      <c r="E501" s="14">
        <v>0.101553441096233</v>
      </c>
      <c r="F501" s="14"/>
      <c r="G501" s="14">
        <v>8.0497606973657904E-2</v>
      </c>
      <c r="H501" s="14">
        <v>0.103532862744434</v>
      </c>
      <c r="I501" s="14">
        <v>0.12981033820662799</v>
      </c>
      <c r="J501" s="14">
        <v>0.14527335157152299</v>
      </c>
      <c r="K501" s="14">
        <v>0.125814729823433</v>
      </c>
      <c r="L501" s="14"/>
      <c r="M501" s="14">
        <v>0.11893745958709399</v>
      </c>
      <c r="N501" s="14">
        <v>0.126601890728783</v>
      </c>
      <c r="O501" s="14">
        <v>0.111101693231681</v>
      </c>
      <c r="P501" s="14">
        <v>0.11352770543438</v>
      </c>
      <c r="Q501" s="14"/>
      <c r="R501" s="14">
        <v>0.157398868334163</v>
      </c>
      <c r="S501" s="14">
        <v>0.112721412339673</v>
      </c>
      <c r="T501" s="14">
        <v>0.15507869599416699</v>
      </c>
      <c r="U501" s="14">
        <v>0.103081045366218</v>
      </c>
      <c r="V501" s="14">
        <v>9.0593385084407396E-2</v>
      </c>
      <c r="W501" s="14">
        <v>0.133858090179131</v>
      </c>
      <c r="X501" s="14">
        <v>0.117178224954973</v>
      </c>
      <c r="Y501" s="14">
        <v>7.0459922906823805E-2</v>
      </c>
      <c r="Z501" s="14">
        <v>8.49316068051328E-2</v>
      </c>
      <c r="AA501" s="14"/>
      <c r="AB501" s="14">
        <v>0.131164987217988</v>
      </c>
      <c r="AC501" s="14">
        <v>0.12036245006859</v>
      </c>
      <c r="AD501" s="14">
        <v>0.103784807062197</v>
      </c>
      <c r="AE501" s="14">
        <v>0.104093727573715</v>
      </c>
      <c r="AF501" s="14">
        <v>0.113295545473399</v>
      </c>
      <c r="AG501" s="14"/>
      <c r="AH501" s="14">
        <v>0.11781950388620301</v>
      </c>
      <c r="AI501" s="14">
        <v>0.111854006501903</v>
      </c>
      <c r="AJ501" s="14"/>
      <c r="AK501" s="14">
        <v>0.110579365645707</v>
      </c>
      <c r="AL501" s="14">
        <v>0.119513418957892</v>
      </c>
      <c r="AM501" s="14"/>
      <c r="AN501" s="14">
        <v>0.115011115839701</v>
      </c>
      <c r="AO501" s="14">
        <v>0.12005849764613</v>
      </c>
      <c r="AP501" s="14"/>
      <c r="AQ501" s="14">
        <v>9.7303213159326996E-2</v>
      </c>
      <c r="AR501" s="14">
        <v>0.130430888770348</v>
      </c>
      <c r="AS501" s="14">
        <v>0.10777810146581</v>
      </c>
    </row>
    <row r="502" spans="2:45" x14ac:dyDescent="0.35">
      <c r="B502" t="s">
        <v>200</v>
      </c>
      <c r="C502" s="14">
        <v>5.5768060445617398E-2</v>
      </c>
      <c r="D502" s="14">
        <v>5.8082485259424603E-2</v>
      </c>
      <c r="E502" s="14">
        <v>5.35408034974044E-2</v>
      </c>
      <c r="F502" s="14"/>
      <c r="G502" s="14">
        <v>5.5600266088909202E-2</v>
      </c>
      <c r="H502" s="14">
        <v>5.6120762286526703E-2</v>
      </c>
      <c r="I502" s="14">
        <v>3.1144772440503399E-2</v>
      </c>
      <c r="J502" s="14">
        <v>5.2529278085718598E-2</v>
      </c>
      <c r="K502" s="14">
        <v>8.9657450602862496E-2</v>
      </c>
      <c r="L502" s="14"/>
      <c r="M502" s="14">
        <v>4.2665100566410603E-2</v>
      </c>
      <c r="N502" s="14">
        <v>4.94409581597616E-2</v>
      </c>
      <c r="O502" s="14">
        <v>4.58749206928502E-2</v>
      </c>
      <c r="P502" s="14">
        <v>8.6286636909737105E-2</v>
      </c>
      <c r="Q502" s="14"/>
      <c r="R502" s="14">
        <v>3.6469737883047401E-2</v>
      </c>
      <c r="S502" s="14">
        <v>7.6216707777670201E-2</v>
      </c>
      <c r="T502" s="14">
        <v>4.4971687831020603E-2</v>
      </c>
      <c r="U502" s="14">
        <v>5.7639295157592203E-2</v>
      </c>
      <c r="V502" s="14">
        <v>3.6296233641632099E-2</v>
      </c>
      <c r="W502" s="14">
        <v>6.3889087650039797E-2</v>
      </c>
      <c r="X502" s="14">
        <v>6.09478694115358E-2</v>
      </c>
      <c r="Y502" s="14">
        <v>3.57607643307443E-2</v>
      </c>
      <c r="Z502" s="14">
        <v>7.2020326159979095E-2</v>
      </c>
      <c r="AA502" s="14"/>
      <c r="AB502" s="14">
        <v>7.1516044193715197E-2</v>
      </c>
      <c r="AC502" s="14">
        <v>5.0113541762517103E-2</v>
      </c>
      <c r="AD502" s="14">
        <v>4.51623944528887E-2</v>
      </c>
      <c r="AE502" s="14">
        <v>4.2756338217659402E-2</v>
      </c>
      <c r="AF502" s="14">
        <v>0</v>
      </c>
      <c r="AG502" s="14"/>
      <c r="AH502" s="14">
        <v>5.37927379365504E-2</v>
      </c>
      <c r="AI502" s="14">
        <v>5.6963487163167702E-2</v>
      </c>
      <c r="AJ502" s="14"/>
      <c r="AK502" s="14">
        <v>4.12668880797743E-2</v>
      </c>
      <c r="AL502" s="14">
        <v>6.1784915321806702E-2</v>
      </c>
      <c r="AM502" s="14"/>
      <c r="AN502" s="14">
        <v>4.5117267824068698E-2</v>
      </c>
      <c r="AO502" s="14">
        <v>6.4980756459502798E-2</v>
      </c>
      <c r="AP502" s="14"/>
      <c r="AQ502" s="14">
        <v>4.6163540219216898E-2</v>
      </c>
      <c r="AR502" s="14">
        <v>6.4270640032036197E-2</v>
      </c>
      <c r="AS502" s="14">
        <v>4.5736653876663702E-2</v>
      </c>
    </row>
    <row r="503" spans="2:45" x14ac:dyDescent="0.35">
      <c r="B503" t="s">
        <v>201</v>
      </c>
      <c r="C503" s="14">
        <v>0.13430801143937199</v>
      </c>
      <c r="D503" s="14">
        <v>0.110550871532548</v>
      </c>
      <c r="E503" s="14">
        <v>0.15764948806319601</v>
      </c>
      <c r="F503" s="14"/>
      <c r="G503" s="14">
        <v>2.0702382983606001E-2</v>
      </c>
      <c r="H503" s="14">
        <v>6.9502207120056295E-2</v>
      </c>
      <c r="I503" s="14">
        <v>0.15219290752734599</v>
      </c>
      <c r="J503" s="14">
        <v>0.185683302384448</v>
      </c>
      <c r="K503" s="14">
        <v>0.24624125283364601</v>
      </c>
      <c r="L503" s="14"/>
      <c r="M503" s="14">
        <v>9.5283856864002495E-2</v>
      </c>
      <c r="N503" s="14">
        <v>0.13809589777769199</v>
      </c>
      <c r="O503" s="14">
        <v>0.15144366653490501</v>
      </c>
      <c r="P503" s="14">
        <v>0.157016895454997</v>
      </c>
      <c r="Q503" s="14"/>
      <c r="R503" s="14">
        <v>8.3004964139481996E-2</v>
      </c>
      <c r="S503" s="14">
        <v>0.15377256532969899</v>
      </c>
      <c r="T503" s="14">
        <v>0.177031811921848</v>
      </c>
      <c r="U503" s="14">
        <v>0.14738467827613499</v>
      </c>
      <c r="V503" s="14">
        <v>0.18098141417315999</v>
      </c>
      <c r="W503" s="14">
        <v>0.136108440897311</v>
      </c>
      <c r="X503" s="14">
        <v>0.12679251104813599</v>
      </c>
      <c r="Y503" s="14">
        <v>0.11032029807259799</v>
      </c>
      <c r="Z503" s="14">
        <v>0.110803394147396</v>
      </c>
      <c r="AA503" s="14"/>
      <c r="AB503" s="14">
        <v>0.260673312101879</v>
      </c>
      <c r="AC503" s="14">
        <v>0.11827696614720699</v>
      </c>
      <c r="AD503" s="14">
        <v>8.6416847734265598E-2</v>
      </c>
      <c r="AE503" s="14">
        <v>5.2028411899143E-2</v>
      </c>
      <c r="AF503" s="14">
        <v>0</v>
      </c>
      <c r="AG503" s="14"/>
      <c r="AH503" s="14">
        <v>4.4908078877074299E-2</v>
      </c>
      <c r="AI503" s="14">
        <v>0.17299742034169399</v>
      </c>
      <c r="AJ503" s="14"/>
      <c r="AK503" s="14">
        <v>5.6819594613049598E-2</v>
      </c>
      <c r="AL503" s="14">
        <v>0.16949203000128699</v>
      </c>
      <c r="AM503" s="14"/>
      <c r="AN503" s="14">
        <v>5.1711606373840903E-2</v>
      </c>
      <c r="AO503" s="14">
        <v>0.202591346271802</v>
      </c>
      <c r="AP503" s="14"/>
      <c r="AQ503" s="14">
        <v>3.2496811965121102E-2</v>
      </c>
      <c r="AR503" s="14">
        <v>0.163091706234434</v>
      </c>
      <c r="AS503" s="14">
        <v>0.183140792683326</v>
      </c>
    </row>
    <row r="504" spans="2:45" x14ac:dyDescent="0.35">
      <c r="B504" t="s">
        <v>70</v>
      </c>
      <c r="C504" s="14">
        <v>4.0900050847680301E-2</v>
      </c>
      <c r="D504" s="14">
        <v>3.4390432239751398E-2</v>
      </c>
      <c r="E504" s="14">
        <v>4.75538908151057E-2</v>
      </c>
      <c r="F504" s="14"/>
      <c r="G504" s="14">
        <v>1.7791093408363701E-2</v>
      </c>
      <c r="H504" s="14">
        <v>4.0763193304984E-2</v>
      </c>
      <c r="I504" s="14">
        <v>5.09335541915521E-2</v>
      </c>
      <c r="J504" s="14">
        <v>5.3521806987730201E-2</v>
      </c>
      <c r="K504" s="14">
        <v>3.7128755547790999E-2</v>
      </c>
      <c r="L504" s="14"/>
      <c r="M504" s="14">
        <v>2.8763408913365499E-2</v>
      </c>
      <c r="N504" s="14">
        <v>5.0643251318470299E-2</v>
      </c>
      <c r="O504" s="14">
        <v>3.4420276545791197E-2</v>
      </c>
      <c r="P504" s="14">
        <v>4.8302546247073599E-2</v>
      </c>
      <c r="Q504" s="14"/>
      <c r="R504" s="14">
        <v>2.7523685096308901E-2</v>
      </c>
      <c r="S504" s="14">
        <v>4.2904398576581203E-2</v>
      </c>
      <c r="T504" s="14">
        <v>6.3837860775948399E-2</v>
      </c>
      <c r="U504" s="14">
        <v>6.5157434115636195E-2</v>
      </c>
      <c r="V504" s="14">
        <v>2.15629542049081E-2</v>
      </c>
      <c r="W504" s="14">
        <v>3.54362542568376E-2</v>
      </c>
      <c r="X504" s="14">
        <v>3.9082939691723301E-2</v>
      </c>
      <c r="Y504" s="14">
        <v>1.4123974707164101E-2</v>
      </c>
      <c r="Z504" s="14">
        <v>4.6024419061088402E-2</v>
      </c>
      <c r="AA504" s="14"/>
      <c r="AB504" s="14">
        <v>4.7493227730709103E-2</v>
      </c>
      <c r="AC504" s="14">
        <v>6.4823624110016506E-2</v>
      </c>
      <c r="AD504" s="14">
        <v>2.16127801368424E-2</v>
      </c>
      <c r="AE504" s="14">
        <v>1.16725641859025E-2</v>
      </c>
      <c r="AF504" s="14">
        <v>0</v>
      </c>
      <c r="AG504" s="14"/>
      <c r="AH504" s="14">
        <v>1.90408040466103E-2</v>
      </c>
      <c r="AI504" s="14">
        <v>4.3661359516158599E-2</v>
      </c>
      <c r="AJ504" s="14"/>
      <c r="AK504" s="14">
        <v>3.01081566494736E-2</v>
      </c>
      <c r="AL504" s="14">
        <v>3.6518454636397003E-2</v>
      </c>
      <c r="AM504" s="14"/>
      <c r="AN504" s="14">
        <v>2.4975996258293501E-2</v>
      </c>
      <c r="AO504" s="14">
        <v>4.9978439286678999E-2</v>
      </c>
      <c r="AP504" s="14"/>
      <c r="AQ504" s="14">
        <v>1.9944538766467099E-2</v>
      </c>
      <c r="AR504" s="14">
        <v>3.52548982964783E-2</v>
      </c>
      <c r="AS504" s="14">
        <v>6.1372308141591003E-2</v>
      </c>
    </row>
    <row r="505" spans="2:45" x14ac:dyDescent="0.35">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row>
    <row r="506" spans="2:45" x14ac:dyDescent="0.35">
      <c r="B506" s="6" t="s">
        <v>209</v>
      </c>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row>
    <row r="507" spans="2:45" x14ac:dyDescent="0.35">
      <c r="B507" s="24" t="s">
        <v>76</v>
      </c>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row>
    <row r="508" spans="2:45" x14ac:dyDescent="0.35">
      <c r="B508" t="s">
        <v>196</v>
      </c>
      <c r="C508" s="14">
        <v>0.14791731929565699</v>
      </c>
      <c r="D508" s="14">
        <v>0.135076900564472</v>
      </c>
      <c r="E508" s="14">
        <v>0.16117462036424601</v>
      </c>
      <c r="F508" s="14"/>
      <c r="G508" s="14">
        <v>0.196939029990578</v>
      </c>
      <c r="H508" s="14">
        <v>0.19272771003837599</v>
      </c>
      <c r="I508" s="14">
        <v>0.15249922534505</v>
      </c>
      <c r="J508" s="14">
        <v>9.7472818616844203E-2</v>
      </c>
      <c r="K508" s="14">
        <v>9.8563034697708898E-2</v>
      </c>
      <c r="L508" s="14"/>
      <c r="M508" s="14">
        <v>0.132953610254851</v>
      </c>
      <c r="N508" s="14">
        <v>0.12998254692015099</v>
      </c>
      <c r="O508" s="14">
        <v>0.18217001826538501</v>
      </c>
      <c r="P508" s="14">
        <v>0.15130879655123999</v>
      </c>
      <c r="Q508" s="14"/>
      <c r="R508" s="14">
        <v>0.181864651406211</v>
      </c>
      <c r="S508" s="14">
        <v>0.142580973602913</v>
      </c>
      <c r="T508" s="14">
        <v>0.18575385614911699</v>
      </c>
      <c r="U508" s="14">
        <v>0.13126268916867501</v>
      </c>
      <c r="V508" s="14">
        <v>0.143669984279161</v>
      </c>
      <c r="W508" s="14">
        <v>0.14513769241645</v>
      </c>
      <c r="X508" s="14">
        <v>0.121814799451297</v>
      </c>
      <c r="Y508" s="14">
        <v>0.11165545584148499</v>
      </c>
      <c r="Z508" s="14">
        <v>0.13692211085692399</v>
      </c>
      <c r="AA508" s="14"/>
      <c r="AB508" s="14">
        <v>0.14507334996830501</v>
      </c>
      <c r="AC508" s="14">
        <v>0.154804288422692</v>
      </c>
      <c r="AD508" s="14">
        <v>0.16270368153056999</v>
      </c>
      <c r="AE508" s="14">
        <v>0.12504881388353001</v>
      </c>
      <c r="AF508" s="14">
        <v>0.17213753253776401</v>
      </c>
      <c r="AG508" s="14"/>
      <c r="AH508" s="14">
        <v>0.17841733702739099</v>
      </c>
      <c r="AI508" s="14">
        <v>0.13727284912302201</v>
      </c>
      <c r="AJ508" s="14"/>
      <c r="AK508" s="14">
        <v>0.17096430254197201</v>
      </c>
      <c r="AL508" s="14">
        <v>0.139121764629384</v>
      </c>
      <c r="AM508" s="14"/>
      <c r="AN508" s="14">
        <v>0.171669216635952</v>
      </c>
      <c r="AO508" s="14">
        <v>0.12913634000405999</v>
      </c>
      <c r="AP508" s="14"/>
      <c r="AQ508" s="14">
        <v>0.16651993008294699</v>
      </c>
      <c r="AR508" s="14">
        <v>0.14753669520398599</v>
      </c>
      <c r="AS508" s="14">
        <v>0.12585569490889101</v>
      </c>
    </row>
    <row r="509" spans="2:45" x14ac:dyDescent="0.35">
      <c r="B509" t="s">
        <v>197</v>
      </c>
      <c r="C509" s="14">
        <v>0.21146925324923599</v>
      </c>
      <c r="D509" s="14">
        <v>0.229285837753161</v>
      </c>
      <c r="E509" s="14">
        <v>0.193894757766713</v>
      </c>
      <c r="F509" s="14"/>
      <c r="G509" s="14">
        <v>0.310913852878615</v>
      </c>
      <c r="H509" s="14">
        <v>0.22595182117908899</v>
      </c>
      <c r="I509" s="14">
        <v>0.221112210318993</v>
      </c>
      <c r="J509" s="14">
        <v>0.190239050830042</v>
      </c>
      <c r="K509" s="14">
        <v>0.10526387684026101</v>
      </c>
      <c r="L509" s="14"/>
      <c r="M509" s="14">
        <v>0.20682111706946699</v>
      </c>
      <c r="N509" s="14">
        <v>0.20849345901388799</v>
      </c>
      <c r="O509" s="14">
        <v>0.23326720900807099</v>
      </c>
      <c r="P509" s="14">
        <v>0.202617842321166</v>
      </c>
      <c r="Q509" s="14"/>
      <c r="R509" s="14">
        <v>0.21761914897401399</v>
      </c>
      <c r="S509" s="14">
        <v>0.16516602714837</v>
      </c>
      <c r="T509" s="14">
        <v>0.16294550320614201</v>
      </c>
      <c r="U509" s="14">
        <v>0.24082698020528101</v>
      </c>
      <c r="V509" s="14">
        <v>0.19117775575106999</v>
      </c>
      <c r="W509" s="14">
        <v>0.27538554907215401</v>
      </c>
      <c r="X509" s="14">
        <v>0.25545292496037297</v>
      </c>
      <c r="Y509" s="14">
        <v>0.23612248496303301</v>
      </c>
      <c r="Z509" s="14">
        <v>0.19461596484427601</v>
      </c>
      <c r="AA509" s="14"/>
      <c r="AB509" s="14">
        <v>0.149322243902927</v>
      </c>
      <c r="AC509" s="14">
        <v>0.201340357382048</v>
      </c>
      <c r="AD509" s="14">
        <v>0.24589565856895901</v>
      </c>
      <c r="AE509" s="14">
        <v>0.25628198616763997</v>
      </c>
      <c r="AF509" s="14">
        <v>0.372354817076408</v>
      </c>
      <c r="AG509" s="14"/>
      <c r="AH509" s="14">
        <v>0.27010805482727102</v>
      </c>
      <c r="AI509" s="14">
        <v>0.189385293941215</v>
      </c>
      <c r="AJ509" s="14"/>
      <c r="AK509" s="14">
        <v>0.26357452434585898</v>
      </c>
      <c r="AL509" s="14">
        <v>0.19362547855239801</v>
      </c>
      <c r="AM509" s="14"/>
      <c r="AN509" s="14">
        <v>0.26625389606510602</v>
      </c>
      <c r="AO509" s="14">
        <v>0.16860751745880601</v>
      </c>
      <c r="AP509" s="14"/>
      <c r="AQ509" s="14">
        <v>0.27968479050342099</v>
      </c>
      <c r="AR509" s="14">
        <v>0.19208362232195</v>
      </c>
      <c r="AS509" s="14">
        <v>0.198373530925741</v>
      </c>
    </row>
    <row r="510" spans="2:45" x14ac:dyDescent="0.35">
      <c r="B510" t="s">
        <v>198</v>
      </c>
      <c r="C510" s="14">
        <v>0.27196610534110599</v>
      </c>
      <c r="D510" s="14">
        <v>0.26667482118132602</v>
      </c>
      <c r="E510" s="14">
        <v>0.27678816183778199</v>
      </c>
      <c r="F510" s="14"/>
      <c r="G510" s="14">
        <v>0.318649094336868</v>
      </c>
      <c r="H510" s="14">
        <v>0.29021197094872703</v>
      </c>
      <c r="I510" s="14">
        <v>0.27897258621163501</v>
      </c>
      <c r="J510" s="14">
        <v>0.237902532184632</v>
      </c>
      <c r="K510" s="14">
        <v>0.23459310088208199</v>
      </c>
      <c r="L510" s="14"/>
      <c r="M510" s="14">
        <v>0.30775588742024002</v>
      </c>
      <c r="N510" s="14">
        <v>0.26959532927720598</v>
      </c>
      <c r="O510" s="14">
        <v>0.26094969866235701</v>
      </c>
      <c r="P510" s="14">
        <v>0.24354520255481499</v>
      </c>
      <c r="Q510" s="14"/>
      <c r="R510" s="14">
        <v>0.287248174802053</v>
      </c>
      <c r="S510" s="14">
        <v>0.27330962872207298</v>
      </c>
      <c r="T510" s="14">
        <v>0.237939921690032</v>
      </c>
      <c r="U510" s="14">
        <v>0.22304331109856701</v>
      </c>
      <c r="V510" s="14">
        <v>0.30097422493026199</v>
      </c>
      <c r="W510" s="14">
        <v>0.22790993290436901</v>
      </c>
      <c r="X510" s="14">
        <v>0.26981570975651797</v>
      </c>
      <c r="Y510" s="14">
        <v>0.34510926291472799</v>
      </c>
      <c r="Z510" s="14">
        <v>0.30655064162444901</v>
      </c>
      <c r="AA510" s="14"/>
      <c r="AB510" s="14">
        <v>0.20245575271257901</v>
      </c>
      <c r="AC510" s="14">
        <v>0.282705391396747</v>
      </c>
      <c r="AD510" s="14">
        <v>0.29391379768859799</v>
      </c>
      <c r="AE510" s="14">
        <v>0.34060504133448299</v>
      </c>
      <c r="AF510" s="14">
        <v>0.33822623413203501</v>
      </c>
      <c r="AG510" s="14"/>
      <c r="AH510" s="14">
        <v>0.29191394691108602</v>
      </c>
      <c r="AI510" s="14">
        <v>0.26455914650420997</v>
      </c>
      <c r="AJ510" s="14"/>
      <c r="AK510" s="14">
        <v>0.290333049489503</v>
      </c>
      <c r="AL510" s="14">
        <v>0.261262986852631</v>
      </c>
      <c r="AM510" s="14"/>
      <c r="AN510" s="14">
        <v>0.30727216031865401</v>
      </c>
      <c r="AO510" s="14">
        <v>0.24423392255472201</v>
      </c>
      <c r="AP510" s="14"/>
      <c r="AQ510" s="14">
        <v>0.29457282309157301</v>
      </c>
      <c r="AR510" s="14">
        <v>0.27391920324227398</v>
      </c>
      <c r="AS510" s="14">
        <v>0.26023884599583302</v>
      </c>
    </row>
    <row r="511" spans="2:45" x14ac:dyDescent="0.35">
      <c r="B511" t="s">
        <v>199</v>
      </c>
      <c r="C511" s="14">
        <v>0.15037816683263799</v>
      </c>
      <c r="D511" s="14">
        <v>0.16143578225211999</v>
      </c>
      <c r="E511" s="14">
        <v>0.13950847415258399</v>
      </c>
      <c r="F511" s="14"/>
      <c r="G511" s="14">
        <v>0.103248203029403</v>
      </c>
      <c r="H511" s="14">
        <v>0.14233025028086499</v>
      </c>
      <c r="I511" s="14">
        <v>0.144776196065141</v>
      </c>
      <c r="J511" s="14">
        <v>0.17305477191249999</v>
      </c>
      <c r="K511" s="14">
        <v>0.187939805164482</v>
      </c>
      <c r="L511" s="14"/>
      <c r="M511" s="14">
        <v>0.17592188165410799</v>
      </c>
      <c r="N511" s="14">
        <v>0.16983895539383301</v>
      </c>
      <c r="O511" s="14">
        <v>0.12066056949064</v>
      </c>
      <c r="P511" s="14">
        <v>0.12927915244968299</v>
      </c>
      <c r="Q511" s="14"/>
      <c r="R511" s="14">
        <v>0.150998783504453</v>
      </c>
      <c r="S511" s="14">
        <v>0.18201044260729099</v>
      </c>
      <c r="T511" s="14">
        <v>0.155664108933041</v>
      </c>
      <c r="U511" s="14">
        <v>0.12213818159053801</v>
      </c>
      <c r="V511" s="14">
        <v>0.15331960561535399</v>
      </c>
      <c r="W511" s="14">
        <v>0.148090710580252</v>
      </c>
      <c r="X511" s="14">
        <v>0.14634267095072001</v>
      </c>
      <c r="Y511" s="14">
        <v>0.12568536708113601</v>
      </c>
      <c r="Z511" s="14">
        <v>0.14295285332999699</v>
      </c>
      <c r="AA511" s="14"/>
      <c r="AB511" s="14">
        <v>0.15229578882233899</v>
      </c>
      <c r="AC511" s="14">
        <v>0.131788462606276</v>
      </c>
      <c r="AD511" s="14">
        <v>0.15851590151782699</v>
      </c>
      <c r="AE511" s="14">
        <v>0.16460021038178099</v>
      </c>
      <c r="AF511" s="14">
        <v>8.6713885653514497E-2</v>
      </c>
      <c r="AG511" s="14"/>
      <c r="AH511" s="14">
        <v>0.147332717735635</v>
      </c>
      <c r="AI511" s="14">
        <v>0.151393402554511</v>
      </c>
      <c r="AJ511" s="14"/>
      <c r="AK511" s="14">
        <v>0.15035570328443401</v>
      </c>
      <c r="AL511" s="14">
        <v>0.15167203408361901</v>
      </c>
      <c r="AM511" s="14"/>
      <c r="AN511" s="14">
        <v>0.146468841441484</v>
      </c>
      <c r="AO511" s="14">
        <v>0.151518290664509</v>
      </c>
      <c r="AP511" s="14"/>
      <c r="AQ511" s="14">
        <v>0.14749377854043699</v>
      </c>
      <c r="AR511" s="14">
        <v>0.149873886963766</v>
      </c>
      <c r="AS511" s="14">
        <v>0.13279015285308099</v>
      </c>
    </row>
    <row r="512" spans="2:45" x14ac:dyDescent="0.35">
      <c r="B512" t="s">
        <v>200</v>
      </c>
      <c r="C512" s="14">
        <v>8.5025366618094803E-2</v>
      </c>
      <c r="D512" s="14">
        <v>9.74521649056974E-2</v>
      </c>
      <c r="E512" s="14">
        <v>7.1731860665874697E-2</v>
      </c>
      <c r="F512" s="14"/>
      <c r="G512" s="14">
        <v>4.7075727421315799E-2</v>
      </c>
      <c r="H512" s="14">
        <v>6.0154564073441899E-2</v>
      </c>
      <c r="I512" s="14">
        <v>8.6473517771029906E-2</v>
      </c>
      <c r="J512" s="14">
        <v>0.101430104522943</v>
      </c>
      <c r="K512" s="14">
        <v>0.132853831787064</v>
      </c>
      <c r="L512" s="14"/>
      <c r="M512" s="14">
        <v>9.58667651182636E-2</v>
      </c>
      <c r="N512" s="14">
        <v>7.2295705686000494E-2</v>
      </c>
      <c r="O512" s="14">
        <v>8.0269877158777606E-2</v>
      </c>
      <c r="P512" s="14">
        <v>9.0642279757524494E-2</v>
      </c>
      <c r="Q512" s="14"/>
      <c r="R512" s="14">
        <v>9.7636631881315203E-2</v>
      </c>
      <c r="S512" s="14">
        <v>9.2833222644118599E-2</v>
      </c>
      <c r="T512" s="14">
        <v>8.9413797808886905E-2</v>
      </c>
      <c r="U512" s="14">
        <v>9.8607843795005104E-2</v>
      </c>
      <c r="V512" s="14">
        <v>5.7216356890462998E-2</v>
      </c>
      <c r="W512" s="14">
        <v>6.2349044295583897E-2</v>
      </c>
      <c r="X512" s="14">
        <v>9.2850378177390697E-2</v>
      </c>
      <c r="Y512" s="14">
        <v>0.100351157747413</v>
      </c>
      <c r="Z512" s="14">
        <v>6.9873688315692101E-2</v>
      </c>
      <c r="AA512" s="14"/>
      <c r="AB512" s="14">
        <v>9.9756071338238106E-2</v>
      </c>
      <c r="AC512" s="14">
        <v>8.6257839586858995E-2</v>
      </c>
      <c r="AD512" s="14">
        <v>6.3047209633607507E-2</v>
      </c>
      <c r="AE512" s="14">
        <v>7.4868811625193404E-2</v>
      </c>
      <c r="AF512" s="14">
        <v>3.0567530600278701E-2</v>
      </c>
      <c r="AG512" s="14"/>
      <c r="AH512" s="14">
        <v>6.9701543480120698E-2</v>
      </c>
      <c r="AI512" s="14">
        <v>9.2235689481575497E-2</v>
      </c>
      <c r="AJ512" s="14"/>
      <c r="AK512" s="14">
        <v>6.3832430886069505E-2</v>
      </c>
      <c r="AL512" s="14">
        <v>9.4853737084442905E-2</v>
      </c>
      <c r="AM512" s="14"/>
      <c r="AN512" s="14">
        <v>6.22982088878637E-2</v>
      </c>
      <c r="AO512" s="14">
        <v>0.104748099031073</v>
      </c>
      <c r="AP512" s="14"/>
      <c r="AQ512" s="14">
        <v>6.9167342846833194E-2</v>
      </c>
      <c r="AR512" s="14">
        <v>9.7464105932684106E-2</v>
      </c>
      <c r="AS512" s="14">
        <v>7.3695156707865306E-2</v>
      </c>
    </row>
    <row r="513" spans="2:45" x14ac:dyDescent="0.35">
      <c r="B513" t="s">
        <v>201</v>
      </c>
      <c r="C513" s="14">
        <v>0.101650158319324</v>
      </c>
      <c r="D513" s="14">
        <v>8.5763766233937597E-2</v>
      </c>
      <c r="E513" s="14">
        <v>0.117892129829198</v>
      </c>
      <c r="F513" s="14"/>
      <c r="G513" s="14">
        <v>9.2160652407508106E-3</v>
      </c>
      <c r="H513" s="14">
        <v>5.63854157769451E-2</v>
      </c>
      <c r="I513" s="14">
        <v>7.4045151013729799E-2</v>
      </c>
      <c r="J513" s="14">
        <v>0.15939389527602801</v>
      </c>
      <c r="K513" s="14">
        <v>0.215625751842911</v>
      </c>
      <c r="L513" s="14"/>
      <c r="M513" s="14">
        <v>5.5851053923305201E-2</v>
      </c>
      <c r="N513" s="14">
        <v>0.11142646535902501</v>
      </c>
      <c r="O513" s="14">
        <v>0.108452066186915</v>
      </c>
      <c r="P513" s="14">
        <v>0.13693400432616201</v>
      </c>
      <c r="Q513" s="14"/>
      <c r="R513" s="14">
        <v>4.7978089026760998E-2</v>
      </c>
      <c r="S513" s="14">
        <v>0.11344923350217501</v>
      </c>
      <c r="T513" s="14">
        <v>0.12262629651377401</v>
      </c>
      <c r="U513" s="14">
        <v>0.133057559737144</v>
      </c>
      <c r="V513" s="14">
        <v>0.12703913056961799</v>
      </c>
      <c r="W513" s="14">
        <v>0.108149858708508</v>
      </c>
      <c r="X513" s="14">
        <v>8.0134033899529306E-2</v>
      </c>
      <c r="Y513" s="14">
        <v>5.9327945301295398E-2</v>
      </c>
      <c r="Z513" s="14">
        <v>0.12063506043833599</v>
      </c>
      <c r="AA513" s="14"/>
      <c r="AB513" s="14">
        <v>0.20550524817932</v>
      </c>
      <c r="AC513" s="14">
        <v>9.1351765444299599E-2</v>
      </c>
      <c r="AD513" s="14">
        <v>5.8801123735246298E-2</v>
      </c>
      <c r="AE513" s="14">
        <v>3.8595136607373001E-2</v>
      </c>
      <c r="AF513" s="14">
        <v>0</v>
      </c>
      <c r="AG513" s="14"/>
      <c r="AH513" s="14">
        <v>2.9379112182681601E-2</v>
      </c>
      <c r="AI513" s="14">
        <v>0.13139107803424799</v>
      </c>
      <c r="AJ513" s="14"/>
      <c r="AK513" s="14">
        <v>4.0807640451507997E-2</v>
      </c>
      <c r="AL513" s="14">
        <v>0.12724250599745199</v>
      </c>
      <c r="AM513" s="14"/>
      <c r="AN513" s="14">
        <v>3.03490294069725E-2</v>
      </c>
      <c r="AO513" s="14">
        <v>0.15978236012932201</v>
      </c>
      <c r="AP513" s="14"/>
      <c r="AQ513" s="14">
        <v>2.3316862331344501E-2</v>
      </c>
      <c r="AR513" s="14">
        <v>0.108652874536637</v>
      </c>
      <c r="AS513" s="14">
        <v>0.16486405304285401</v>
      </c>
    </row>
    <row r="514" spans="2:45" x14ac:dyDescent="0.35">
      <c r="B514" t="s">
        <v>70</v>
      </c>
      <c r="C514" s="14">
        <v>3.1593630343944502E-2</v>
      </c>
      <c r="D514" s="14">
        <v>2.4310727109284901E-2</v>
      </c>
      <c r="E514" s="14">
        <v>3.9009995383602003E-2</v>
      </c>
      <c r="F514" s="14"/>
      <c r="G514" s="14">
        <v>1.3958027102468301E-2</v>
      </c>
      <c r="H514" s="14">
        <v>3.2238267702555702E-2</v>
      </c>
      <c r="I514" s="14">
        <v>4.2121113274421799E-2</v>
      </c>
      <c r="J514" s="14">
        <v>4.0506826657011399E-2</v>
      </c>
      <c r="K514" s="14">
        <v>2.5160598785491099E-2</v>
      </c>
      <c r="L514" s="14"/>
      <c r="M514" s="14">
        <v>2.48296845597646E-2</v>
      </c>
      <c r="N514" s="14">
        <v>3.8367538349897097E-2</v>
      </c>
      <c r="O514" s="14">
        <v>1.42305612278551E-2</v>
      </c>
      <c r="P514" s="14">
        <v>4.5672722039410099E-2</v>
      </c>
      <c r="Q514" s="14"/>
      <c r="R514" s="14">
        <v>1.6654520405192198E-2</v>
      </c>
      <c r="S514" s="14">
        <v>3.06504717730588E-2</v>
      </c>
      <c r="T514" s="14">
        <v>4.5656515699007999E-2</v>
      </c>
      <c r="U514" s="14">
        <v>5.1063434404789797E-2</v>
      </c>
      <c r="V514" s="14">
        <v>2.66029419640718E-2</v>
      </c>
      <c r="W514" s="14">
        <v>3.2977212022684298E-2</v>
      </c>
      <c r="X514" s="14">
        <v>3.3589482804172101E-2</v>
      </c>
      <c r="Y514" s="14">
        <v>2.1748326150908302E-2</v>
      </c>
      <c r="Z514" s="14">
        <v>2.84496805903264E-2</v>
      </c>
      <c r="AA514" s="14"/>
      <c r="AB514" s="14">
        <v>4.5591545076291297E-2</v>
      </c>
      <c r="AC514" s="14">
        <v>5.17518951610784E-2</v>
      </c>
      <c r="AD514" s="14">
        <v>1.7122627325191899E-2</v>
      </c>
      <c r="AE514" s="14">
        <v>0</v>
      </c>
      <c r="AF514" s="14">
        <v>0</v>
      </c>
      <c r="AG514" s="14"/>
      <c r="AH514" s="14">
        <v>1.3147287835814999E-2</v>
      </c>
      <c r="AI514" s="14">
        <v>3.3762540361217799E-2</v>
      </c>
      <c r="AJ514" s="14"/>
      <c r="AK514" s="14">
        <v>2.01323490006537E-2</v>
      </c>
      <c r="AL514" s="14">
        <v>3.2221492800073699E-2</v>
      </c>
      <c r="AM514" s="14"/>
      <c r="AN514" s="14">
        <v>1.5688647243969098E-2</v>
      </c>
      <c r="AO514" s="14">
        <v>4.1973470157507999E-2</v>
      </c>
      <c r="AP514" s="14"/>
      <c r="AQ514" s="14">
        <v>1.9244472603443301E-2</v>
      </c>
      <c r="AR514" s="14">
        <v>3.0469611798703399E-2</v>
      </c>
      <c r="AS514" s="14">
        <v>4.4182565565734501E-2</v>
      </c>
    </row>
    <row r="515" spans="2:45" x14ac:dyDescent="0.35">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row>
    <row r="516" spans="2:45" x14ac:dyDescent="0.35">
      <c r="B516" s="6" t="s">
        <v>210</v>
      </c>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row>
    <row r="517" spans="2:45" x14ac:dyDescent="0.35">
      <c r="B517" s="24" t="s">
        <v>76</v>
      </c>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row>
    <row r="518" spans="2:45" x14ac:dyDescent="0.35">
      <c r="B518" t="s">
        <v>196</v>
      </c>
      <c r="C518" s="14">
        <v>9.8884267315301297E-2</v>
      </c>
      <c r="D518" s="14">
        <v>0.105642258895581</v>
      </c>
      <c r="E518" s="14">
        <v>9.2254868799027404E-2</v>
      </c>
      <c r="F518" s="14"/>
      <c r="G518" s="14">
        <v>0.12813273730557401</v>
      </c>
      <c r="H518" s="14">
        <v>0.111474825437001</v>
      </c>
      <c r="I518" s="14">
        <v>0.114404155899546</v>
      </c>
      <c r="J518" s="14">
        <v>7.8558894157619602E-2</v>
      </c>
      <c r="K518" s="14">
        <v>5.9157414241514397E-2</v>
      </c>
      <c r="L518" s="14"/>
      <c r="M518" s="14">
        <v>8.8304161289150307E-2</v>
      </c>
      <c r="N518" s="14">
        <v>8.1503064270501802E-2</v>
      </c>
      <c r="O518" s="14">
        <v>0.11455637662337199</v>
      </c>
      <c r="P518" s="14">
        <v>0.114331201796614</v>
      </c>
      <c r="Q518" s="14"/>
      <c r="R518" s="14">
        <v>0.12890008275064499</v>
      </c>
      <c r="S518" s="14">
        <v>7.6827941778346995E-2</v>
      </c>
      <c r="T518" s="14">
        <v>6.6353518987541896E-2</v>
      </c>
      <c r="U518" s="14">
        <v>7.4133136849314496E-2</v>
      </c>
      <c r="V518" s="14">
        <v>0.155146930603387</v>
      </c>
      <c r="W518" s="14">
        <v>0.14227992515236401</v>
      </c>
      <c r="X518" s="14">
        <v>5.1636470552219003E-2</v>
      </c>
      <c r="Y518" s="14">
        <v>8.5289253980499705E-2</v>
      </c>
      <c r="Z518" s="14">
        <v>0.104177985383074</v>
      </c>
      <c r="AA518" s="14"/>
      <c r="AB518" s="14">
        <v>8.7552569154702498E-2</v>
      </c>
      <c r="AC518" s="14">
        <v>7.7875340266980397E-2</v>
      </c>
      <c r="AD518" s="14">
        <v>0.120011449758494</v>
      </c>
      <c r="AE518" s="14">
        <v>0.128010770260201</v>
      </c>
      <c r="AF518" s="14">
        <v>0.10702207549166801</v>
      </c>
      <c r="AG518" s="14"/>
      <c r="AH518" s="14">
        <v>0.14069963414632899</v>
      </c>
      <c r="AI518" s="14">
        <v>8.6412592541883701E-2</v>
      </c>
      <c r="AJ518" s="14"/>
      <c r="AK518" s="14">
        <v>0.13230715158033499</v>
      </c>
      <c r="AL518" s="14">
        <v>8.6638224536399494E-2</v>
      </c>
      <c r="AM518" s="14"/>
      <c r="AN518" s="14">
        <v>0.117884024942763</v>
      </c>
      <c r="AO518" s="14">
        <v>8.2814966285643596E-2</v>
      </c>
      <c r="AP518" s="14"/>
      <c r="AQ518" s="14">
        <v>0.123319787381952</v>
      </c>
      <c r="AR518" s="14">
        <v>9.2884422221997595E-2</v>
      </c>
      <c r="AS518" s="14">
        <v>8.5359255126988401E-2</v>
      </c>
    </row>
    <row r="519" spans="2:45" x14ac:dyDescent="0.35">
      <c r="B519" t="s">
        <v>197</v>
      </c>
      <c r="C519" s="14">
        <v>0.14200271633292699</v>
      </c>
      <c r="D519" s="14">
        <v>0.164597035863078</v>
      </c>
      <c r="E519" s="14">
        <v>0.11841044547334401</v>
      </c>
      <c r="F519" s="14"/>
      <c r="G519" s="14">
        <v>0.20513815589505699</v>
      </c>
      <c r="H519" s="14">
        <v>0.18534944123518399</v>
      </c>
      <c r="I519" s="14">
        <v>0.125710643874544</v>
      </c>
      <c r="J519" s="14">
        <v>0.101880909331704</v>
      </c>
      <c r="K519" s="14">
        <v>9.2778260397171797E-2</v>
      </c>
      <c r="L519" s="14"/>
      <c r="M519" s="14">
        <v>0.15958229467735099</v>
      </c>
      <c r="N519" s="14">
        <v>0.13047323237066699</v>
      </c>
      <c r="O519" s="14">
        <v>0.16533669732464901</v>
      </c>
      <c r="P519" s="14">
        <v>0.114067550652672</v>
      </c>
      <c r="Q519" s="14"/>
      <c r="R519" s="14">
        <v>0.18917447234076801</v>
      </c>
      <c r="S519" s="14">
        <v>0.103605826569279</v>
      </c>
      <c r="T519" s="14">
        <v>0.109736108209711</v>
      </c>
      <c r="U519" s="14">
        <v>0.118437811413641</v>
      </c>
      <c r="V519" s="14">
        <v>0.135361262168432</v>
      </c>
      <c r="W519" s="14">
        <v>0.153650338505913</v>
      </c>
      <c r="X519" s="14">
        <v>0.16234766616392601</v>
      </c>
      <c r="Y519" s="14">
        <v>0.133967908579496</v>
      </c>
      <c r="Z519" s="14">
        <v>0.15910180132608601</v>
      </c>
      <c r="AA519" s="14"/>
      <c r="AB519" s="14">
        <v>0.116376961654935</v>
      </c>
      <c r="AC519" s="14">
        <v>0.132821865393004</v>
      </c>
      <c r="AD519" s="14">
        <v>0.14969178658614299</v>
      </c>
      <c r="AE519" s="14">
        <v>0.160779405163435</v>
      </c>
      <c r="AF519" s="14">
        <v>0.21722905297169801</v>
      </c>
      <c r="AG519" s="14"/>
      <c r="AH519" s="14">
        <v>0.183923870103327</v>
      </c>
      <c r="AI519" s="14">
        <v>0.121754655752292</v>
      </c>
      <c r="AJ519" s="14"/>
      <c r="AK519" s="14">
        <v>0.18452595751997</v>
      </c>
      <c r="AL519" s="14">
        <v>0.12211410092915401</v>
      </c>
      <c r="AM519" s="14"/>
      <c r="AN519" s="14">
        <v>0.180403837906149</v>
      </c>
      <c r="AO519" s="14">
        <v>0.111418984212457</v>
      </c>
      <c r="AP519" s="14"/>
      <c r="AQ519" s="14">
        <v>0.14635076561233201</v>
      </c>
      <c r="AR519" s="14">
        <v>0.13794095320253499</v>
      </c>
      <c r="AS519" s="14">
        <v>0.166468646206406</v>
      </c>
    </row>
    <row r="520" spans="2:45" x14ac:dyDescent="0.35">
      <c r="B520" t="s">
        <v>198</v>
      </c>
      <c r="C520" s="14">
        <v>0.208576865741462</v>
      </c>
      <c r="D520" s="14">
        <v>0.21338693075565299</v>
      </c>
      <c r="E520" s="14">
        <v>0.20413044305302899</v>
      </c>
      <c r="F520" s="14"/>
      <c r="G520" s="14">
        <v>0.23487285276942499</v>
      </c>
      <c r="H520" s="14">
        <v>0.20801704662184101</v>
      </c>
      <c r="I520" s="14">
        <v>0.18362101805418099</v>
      </c>
      <c r="J520" s="14">
        <v>0.20468765901980401</v>
      </c>
      <c r="K520" s="14">
        <v>0.21747508044677399</v>
      </c>
      <c r="L520" s="14"/>
      <c r="M520" s="14">
        <v>0.228481510233392</v>
      </c>
      <c r="N520" s="14">
        <v>0.18840882508071499</v>
      </c>
      <c r="O520" s="14">
        <v>0.21402559277232799</v>
      </c>
      <c r="P520" s="14">
        <v>0.20378059734828</v>
      </c>
      <c r="Q520" s="14"/>
      <c r="R520" s="14">
        <v>0.25000552502016998</v>
      </c>
      <c r="S520" s="14">
        <v>0.176031826775706</v>
      </c>
      <c r="T520" s="14">
        <v>0.17291801500152701</v>
      </c>
      <c r="U520" s="14">
        <v>0.236180888768696</v>
      </c>
      <c r="V520" s="14">
        <v>0.23885750909981299</v>
      </c>
      <c r="W520" s="14">
        <v>0.20366907455632199</v>
      </c>
      <c r="X520" s="14">
        <v>0.188662357507244</v>
      </c>
      <c r="Y520" s="14">
        <v>0.18973529064661601</v>
      </c>
      <c r="Z520" s="14">
        <v>0.207084803966751</v>
      </c>
      <c r="AA520" s="14"/>
      <c r="AB520" s="14">
        <v>0.158176091130595</v>
      </c>
      <c r="AC520" s="14">
        <v>0.20067844601800999</v>
      </c>
      <c r="AD520" s="14">
        <v>0.23726861270604799</v>
      </c>
      <c r="AE520" s="14">
        <v>0.24423914770885999</v>
      </c>
      <c r="AF520" s="14">
        <v>0.32698778719649002</v>
      </c>
      <c r="AG520" s="14"/>
      <c r="AH520" s="14">
        <v>0.22242641273415301</v>
      </c>
      <c r="AI520" s="14">
        <v>0.20074791767427599</v>
      </c>
      <c r="AJ520" s="14"/>
      <c r="AK520" s="14">
        <v>0.223784559131745</v>
      </c>
      <c r="AL520" s="14">
        <v>0.19743716637459099</v>
      </c>
      <c r="AM520" s="14"/>
      <c r="AN520" s="14">
        <v>0.247294671122749</v>
      </c>
      <c r="AO520" s="14">
        <v>0.17615679209068499</v>
      </c>
      <c r="AP520" s="14"/>
      <c r="AQ520" s="14">
        <v>0.23872075730178199</v>
      </c>
      <c r="AR520" s="14">
        <v>0.20264794796788901</v>
      </c>
      <c r="AS520" s="14">
        <v>0.17211851916489401</v>
      </c>
    </row>
    <row r="521" spans="2:45" x14ac:dyDescent="0.35">
      <c r="B521" t="s">
        <v>199</v>
      </c>
      <c r="C521" s="14">
        <v>0.228494379180257</v>
      </c>
      <c r="D521" s="14">
        <v>0.23213460782954601</v>
      </c>
      <c r="E521" s="14">
        <v>0.22526845676231999</v>
      </c>
      <c r="F521" s="14"/>
      <c r="G521" s="14">
        <v>0.18842182658340401</v>
      </c>
      <c r="H521" s="14">
        <v>0.19735748007357701</v>
      </c>
      <c r="I521" s="14">
        <v>0.241830291262525</v>
      </c>
      <c r="J521" s="14">
        <v>0.25264260533761701</v>
      </c>
      <c r="K521" s="14">
        <v>0.26214069148099201</v>
      </c>
      <c r="L521" s="14"/>
      <c r="M521" s="14">
        <v>0.24662265208597001</v>
      </c>
      <c r="N521" s="14">
        <v>0.26698488511139601</v>
      </c>
      <c r="O521" s="14">
        <v>0.203002880934505</v>
      </c>
      <c r="P521" s="14">
        <v>0.19344229755433601</v>
      </c>
      <c r="Q521" s="14"/>
      <c r="R521" s="14">
        <v>0.200514849810527</v>
      </c>
      <c r="S521" s="14">
        <v>0.26732668356565298</v>
      </c>
      <c r="T521" s="14">
        <v>0.270007794891026</v>
      </c>
      <c r="U521" s="14">
        <v>0.1960955051505</v>
      </c>
      <c r="V521" s="14">
        <v>0.17905426700621599</v>
      </c>
      <c r="W521" s="14">
        <v>0.194293939387229</v>
      </c>
      <c r="X521" s="14">
        <v>0.242776263167338</v>
      </c>
      <c r="Y521" s="14">
        <v>0.28052136448065901</v>
      </c>
      <c r="Z521" s="14">
        <v>0.24029449474665601</v>
      </c>
      <c r="AA521" s="14"/>
      <c r="AB521" s="14">
        <v>0.191698043879865</v>
      </c>
      <c r="AC521" s="14">
        <v>0.24263786480376401</v>
      </c>
      <c r="AD521" s="14">
        <v>0.22623459863089701</v>
      </c>
      <c r="AE521" s="14">
        <v>0.27517358672744102</v>
      </c>
      <c r="AF521" s="14">
        <v>0.20455517964782999</v>
      </c>
      <c r="AG521" s="14"/>
      <c r="AH521" s="14">
        <v>0.239968825982907</v>
      </c>
      <c r="AI521" s="14">
        <v>0.22387931764393201</v>
      </c>
      <c r="AJ521" s="14"/>
      <c r="AK521" s="14">
        <v>0.24181816501766301</v>
      </c>
      <c r="AL521" s="14">
        <v>0.229601615828468</v>
      </c>
      <c r="AM521" s="14"/>
      <c r="AN521" s="14">
        <v>0.240030154980302</v>
      </c>
      <c r="AO521" s="14">
        <v>0.22024936682774399</v>
      </c>
      <c r="AP521" s="14"/>
      <c r="AQ521" s="14">
        <v>0.27485182622040299</v>
      </c>
      <c r="AR521" s="14">
        <v>0.21642406586788199</v>
      </c>
      <c r="AS521" s="14">
        <v>0.21185063976312199</v>
      </c>
    </row>
    <row r="522" spans="2:45" x14ac:dyDescent="0.35">
      <c r="B522" t="s">
        <v>200</v>
      </c>
      <c r="C522" s="14">
        <v>0.21504467452752901</v>
      </c>
      <c r="D522" s="14">
        <v>0.18625128676085301</v>
      </c>
      <c r="E522" s="14">
        <v>0.24454319777506001</v>
      </c>
      <c r="F522" s="14"/>
      <c r="G522" s="14">
        <v>0.16577057448928501</v>
      </c>
      <c r="H522" s="14">
        <v>0.21378056607189999</v>
      </c>
      <c r="I522" s="14">
        <v>0.225042435427937</v>
      </c>
      <c r="J522" s="14">
        <v>0.22721601045591699</v>
      </c>
      <c r="K522" s="14">
        <v>0.24026699505436599</v>
      </c>
      <c r="L522" s="14"/>
      <c r="M522" s="14">
        <v>0.205829825391281</v>
      </c>
      <c r="N522" s="14">
        <v>0.231053471597232</v>
      </c>
      <c r="O522" s="14">
        <v>0.19557953994639299</v>
      </c>
      <c r="P522" s="14">
        <v>0.223496389331241</v>
      </c>
      <c r="Q522" s="14"/>
      <c r="R522" s="14">
        <v>0.15049856702457301</v>
      </c>
      <c r="S522" s="14">
        <v>0.26988758808799701</v>
      </c>
      <c r="T522" s="14">
        <v>0.23725110284960299</v>
      </c>
      <c r="U522" s="14">
        <v>0.24343021858869601</v>
      </c>
      <c r="V522" s="14">
        <v>0.20561075007357901</v>
      </c>
      <c r="W522" s="14">
        <v>0.16716109314024799</v>
      </c>
      <c r="X522" s="14">
        <v>0.26384768791002799</v>
      </c>
      <c r="Y522" s="14">
        <v>0.24240863897845</v>
      </c>
      <c r="Z522" s="14">
        <v>0.18124082736375199</v>
      </c>
      <c r="AA522" s="14"/>
      <c r="AB522" s="14">
        <v>0.26054913789442302</v>
      </c>
      <c r="AC522" s="14">
        <v>0.22390545841033499</v>
      </c>
      <c r="AD522" s="14">
        <v>0.20786645179192401</v>
      </c>
      <c r="AE522" s="14">
        <v>0.157911127758537</v>
      </c>
      <c r="AF522" s="14">
        <v>0.11024944151643901</v>
      </c>
      <c r="AG522" s="14"/>
      <c r="AH522" s="14">
        <v>0.15854678093560001</v>
      </c>
      <c r="AI522" s="14">
        <v>0.24375826652681701</v>
      </c>
      <c r="AJ522" s="14"/>
      <c r="AK522" s="14">
        <v>0.16836066107338599</v>
      </c>
      <c r="AL522" s="14">
        <v>0.240185881043528</v>
      </c>
      <c r="AM522" s="14"/>
      <c r="AN522" s="14">
        <v>0.162857787385078</v>
      </c>
      <c r="AO522" s="14">
        <v>0.26173212519521999</v>
      </c>
      <c r="AP522" s="14"/>
      <c r="AQ522" s="14">
        <v>0.17480189906840199</v>
      </c>
      <c r="AR522" s="14">
        <v>0.23984887665504701</v>
      </c>
      <c r="AS522" s="14">
        <v>0.210118474673163</v>
      </c>
    </row>
    <row r="523" spans="2:45" x14ac:dyDescent="0.35">
      <c r="B523" t="s">
        <v>201</v>
      </c>
      <c r="C523" s="14">
        <v>8.5198531718599493E-2</v>
      </c>
      <c r="D523" s="14">
        <v>7.5158930204972302E-2</v>
      </c>
      <c r="E523" s="14">
        <v>9.4591565387199705E-2</v>
      </c>
      <c r="F523" s="14"/>
      <c r="G523" s="14">
        <v>5.7756171484472499E-2</v>
      </c>
      <c r="H523" s="14">
        <v>5.9220088837668598E-2</v>
      </c>
      <c r="I523" s="14">
        <v>8.7100953797108305E-2</v>
      </c>
      <c r="J523" s="14">
        <v>0.110812589460541</v>
      </c>
      <c r="K523" s="14">
        <v>0.1116749631048</v>
      </c>
      <c r="L523" s="14"/>
      <c r="M523" s="14">
        <v>5.3801532798675701E-2</v>
      </c>
      <c r="N523" s="14">
        <v>7.8813785168248801E-2</v>
      </c>
      <c r="O523" s="14">
        <v>9.4594969331372597E-2</v>
      </c>
      <c r="P523" s="14">
        <v>0.119134714871297</v>
      </c>
      <c r="Q523" s="14"/>
      <c r="R523" s="14">
        <v>6.9993487597610704E-2</v>
      </c>
      <c r="S523" s="14">
        <v>8.3705507582787497E-2</v>
      </c>
      <c r="T523" s="14">
        <v>0.119894554443727</v>
      </c>
      <c r="U523" s="14">
        <v>0.10078613547745099</v>
      </c>
      <c r="V523" s="14">
        <v>8.1301053282893498E-2</v>
      </c>
      <c r="W523" s="14">
        <v>0.104158508024983</v>
      </c>
      <c r="X523" s="14">
        <v>6.6524144445769706E-2</v>
      </c>
      <c r="Y523" s="14">
        <v>4.2852771161074901E-2</v>
      </c>
      <c r="Z523" s="14">
        <v>8.4581753666104501E-2</v>
      </c>
      <c r="AA523" s="14"/>
      <c r="AB523" s="14">
        <v>0.16120511280924901</v>
      </c>
      <c r="AC523" s="14">
        <v>9.10747328477335E-2</v>
      </c>
      <c r="AD523" s="14">
        <v>4.5405275262378399E-2</v>
      </c>
      <c r="AE523" s="14">
        <v>3.0710090670476999E-2</v>
      </c>
      <c r="AF523" s="14">
        <v>3.39564631758743E-2</v>
      </c>
      <c r="AG523" s="14"/>
      <c r="AH523" s="14">
        <v>4.1884720170660902E-2</v>
      </c>
      <c r="AI523" s="14">
        <v>0.101794256334049</v>
      </c>
      <c r="AJ523" s="14"/>
      <c r="AK523" s="14">
        <v>3.7183128527090499E-2</v>
      </c>
      <c r="AL523" s="14">
        <v>0.101434744519337</v>
      </c>
      <c r="AM523" s="14"/>
      <c r="AN523" s="14">
        <v>3.9386721562634799E-2</v>
      </c>
      <c r="AO523" s="14">
        <v>0.12120883449641</v>
      </c>
      <c r="AP523" s="14"/>
      <c r="AQ523" s="14">
        <v>3.26277324601177E-2</v>
      </c>
      <c r="AR523" s="14">
        <v>8.9375860981198804E-2</v>
      </c>
      <c r="AS523" s="14">
        <v>0.127858409871244</v>
      </c>
    </row>
    <row r="524" spans="2:45" x14ac:dyDescent="0.35">
      <c r="B524" t="s">
        <v>70</v>
      </c>
      <c r="C524" s="14">
        <v>2.1798565183923799E-2</v>
      </c>
      <c r="D524" s="14">
        <v>2.2828949690316801E-2</v>
      </c>
      <c r="E524" s="14">
        <v>2.0801022750019799E-2</v>
      </c>
      <c r="F524" s="14"/>
      <c r="G524" s="14">
        <v>1.9907681472782601E-2</v>
      </c>
      <c r="H524" s="14">
        <v>2.4800551722829401E-2</v>
      </c>
      <c r="I524" s="14">
        <v>2.2290501684159102E-2</v>
      </c>
      <c r="J524" s="14">
        <v>2.4201332236797501E-2</v>
      </c>
      <c r="K524" s="14">
        <v>1.6506595274382498E-2</v>
      </c>
      <c r="L524" s="14"/>
      <c r="M524" s="14">
        <v>1.7378023524179598E-2</v>
      </c>
      <c r="N524" s="14">
        <v>2.2762736401240598E-2</v>
      </c>
      <c r="O524" s="14">
        <v>1.2903943067379599E-2</v>
      </c>
      <c r="P524" s="14">
        <v>3.1747248445560997E-2</v>
      </c>
      <c r="Q524" s="14"/>
      <c r="R524" s="14">
        <v>1.0913015455705E-2</v>
      </c>
      <c r="S524" s="14">
        <v>2.2614625640230399E-2</v>
      </c>
      <c r="T524" s="14">
        <v>2.3838905616864602E-2</v>
      </c>
      <c r="U524" s="14">
        <v>3.09363037517002E-2</v>
      </c>
      <c r="V524" s="14">
        <v>4.6682277656793199E-3</v>
      </c>
      <c r="W524" s="14">
        <v>3.4787121232940803E-2</v>
      </c>
      <c r="X524" s="14">
        <v>2.4205410253475598E-2</v>
      </c>
      <c r="Y524" s="14">
        <v>2.5224772173204301E-2</v>
      </c>
      <c r="Z524" s="14">
        <v>2.3518333547576101E-2</v>
      </c>
      <c r="AA524" s="14"/>
      <c r="AB524" s="14">
        <v>2.4442083476230302E-2</v>
      </c>
      <c r="AC524" s="14">
        <v>3.1006292260172898E-2</v>
      </c>
      <c r="AD524" s="14">
        <v>1.35218252641164E-2</v>
      </c>
      <c r="AE524" s="14">
        <v>3.1758717110478901E-3</v>
      </c>
      <c r="AF524" s="14">
        <v>0</v>
      </c>
      <c r="AG524" s="14"/>
      <c r="AH524" s="14">
        <v>1.25497559270231E-2</v>
      </c>
      <c r="AI524" s="14">
        <v>2.1652993526750701E-2</v>
      </c>
      <c r="AJ524" s="14"/>
      <c r="AK524" s="14">
        <v>1.2020377149811501E-2</v>
      </c>
      <c r="AL524" s="14">
        <v>2.2588266768522099E-2</v>
      </c>
      <c r="AM524" s="14"/>
      <c r="AN524" s="14">
        <v>1.2142802100324099E-2</v>
      </c>
      <c r="AO524" s="14">
        <v>2.6418930891840501E-2</v>
      </c>
      <c r="AP524" s="14"/>
      <c r="AQ524" s="14">
        <v>9.3272319550118197E-3</v>
      </c>
      <c r="AR524" s="14">
        <v>2.0877873103451201E-2</v>
      </c>
      <c r="AS524" s="14">
        <v>2.6226055194182502E-2</v>
      </c>
    </row>
    <row r="525" spans="2:45" x14ac:dyDescent="0.35">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row>
    <row r="526" spans="2:45" x14ac:dyDescent="0.35">
      <c r="B526" s="6" t="s">
        <v>211</v>
      </c>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row>
    <row r="527" spans="2:45" x14ac:dyDescent="0.35">
      <c r="B527" s="24" t="s">
        <v>76</v>
      </c>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row>
    <row r="528" spans="2:45" x14ac:dyDescent="0.35">
      <c r="B528" t="s">
        <v>196</v>
      </c>
      <c r="C528" s="14">
        <v>0.11774750616104</v>
      </c>
      <c r="D528" s="14">
        <v>0.124109931458211</v>
      </c>
      <c r="E528" s="14">
        <v>0.11049817334358999</v>
      </c>
      <c r="F528" s="14"/>
      <c r="G528" s="14">
        <v>0.20920592678555999</v>
      </c>
      <c r="H528" s="14">
        <v>0.149947438092741</v>
      </c>
      <c r="I528" s="14">
        <v>0.11351997990924501</v>
      </c>
      <c r="J528" s="14">
        <v>5.4808544824626299E-2</v>
      </c>
      <c r="K528" s="14">
        <v>6.6225903718202001E-2</v>
      </c>
      <c r="L528" s="14"/>
      <c r="M528" s="14">
        <v>0.129310473694738</v>
      </c>
      <c r="N528" s="14">
        <v>0.107327554377673</v>
      </c>
      <c r="O528" s="14">
        <v>0.107537229739228</v>
      </c>
      <c r="P528" s="14">
        <v>0.12560331865051799</v>
      </c>
      <c r="Q528" s="14"/>
      <c r="R528" s="14">
        <v>0.146041970867716</v>
      </c>
      <c r="S528" s="14">
        <v>0.109397815570345</v>
      </c>
      <c r="T528" s="14">
        <v>0.11064976979475701</v>
      </c>
      <c r="U528" s="14">
        <v>0.100536091018845</v>
      </c>
      <c r="V528" s="14">
        <v>0.13723214750990201</v>
      </c>
      <c r="W528" s="14">
        <v>0.156339331090602</v>
      </c>
      <c r="X528" s="14">
        <v>0.101527151132566</v>
      </c>
      <c r="Y528" s="14">
        <v>7.5286339317022499E-2</v>
      </c>
      <c r="Z528" s="14">
        <v>9.8822232084281994E-2</v>
      </c>
      <c r="AA528" s="14"/>
      <c r="AB528" s="14">
        <v>9.0130926120348995E-2</v>
      </c>
      <c r="AC528" s="14">
        <v>0.117560064434741</v>
      </c>
      <c r="AD528" s="14">
        <v>0.15060987915055499</v>
      </c>
      <c r="AE528" s="14">
        <v>0.125614712496426</v>
      </c>
      <c r="AF528" s="14">
        <v>0.17240718768697499</v>
      </c>
      <c r="AG528" s="14"/>
      <c r="AH528" s="14">
        <v>0.188294613064942</v>
      </c>
      <c r="AI528" s="14">
        <v>9.0579988664678299E-2</v>
      </c>
      <c r="AJ528" s="14"/>
      <c r="AK528" s="14">
        <v>0.16150589092876599</v>
      </c>
      <c r="AL528" s="14">
        <v>0.100163767157919</v>
      </c>
      <c r="AM528" s="14"/>
      <c r="AN528" s="14">
        <v>0.14392461009228399</v>
      </c>
      <c r="AO528" s="14">
        <v>9.7719879621430694E-2</v>
      </c>
      <c r="AP528" s="14"/>
      <c r="AQ528" s="14">
        <v>0.16807904224873901</v>
      </c>
      <c r="AR528" s="14">
        <v>0.104904481080368</v>
      </c>
      <c r="AS528" s="14">
        <v>9.4760729832354201E-2</v>
      </c>
    </row>
    <row r="529" spans="2:45" x14ac:dyDescent="0.35">
      <c r="B529" t="s">
        <v>197</v>
      </c>
      <c r="C529" s="14">
        <v>0.15458766204215699</v>
      </c>
      <c r="D529" s="14">
        <v>0.16644719986363399</v>
      </c>
      <c r="E529" s="14">
        <v>0.14291649016272201</v>
      </c>
      <c r="F529" s="14"/>
      <c r="G529" s="14">
        <v>0.24694709205905199</v>
      </c>
      <c r="H529" s="14">
        <v>0.21925874766116399</v>
      </c>
      <c r="I529" s="14">
        <v>0.13178729146923501</v>
      </c>
      <c r="J529" s="14">
        <v>0.103452510779719</v>
      </c>
      <c r="K529" s="14">
        <v>7.0481273144070503E-2</v>
      </c>
      <c r="L529" s="14"/>
      <c r="M529" s="14">
        <v>0.14503489477138101</v>
      </c>
      <c r="N529" s="14">
        <v>0.148668665990875</v>
      </c>
      <c r="O529" s="14">
        <v>0.19601380342392599</v>
      </c>
      <c r="P529" s="14">
        <v>0.13331157377613101</v>
      </c>
      <c r="Q529" s="14"/>
      <c r="R529" s="14">
        <v>0.19709081151389099</v>
      </c>
      <c r="S529" s="14">
        <v>0.122659737798541</v>
      </c>
      <c r="T529" s="14">
        <v>0.112984851241092</v>
      </c>
      <c r="U529" s="14">
        <v>0.12697322421221899</v>
      </c>
      <c r="V529" s="14">
        <v>0.12407567296972299</v>
      </c>
      <c r="W529" s="14">
        <v>0.20421311252700799</v>
      </c>
      <c r="X529" s="14">
        <v>0.135881624886317</v>
      </c>
      <c r="Y529" s="14">
        <v>0.222712453799597</v>
      </c>
      <c r="Z529" s="14">
        <v>0.167886183606688</v>
      </c>
      <c r="AA529" s="14"/>
      <c r="AB529" s="14">
        <v>0.122652542614622</v>
      </c>
      <c r="AC529" s="14">
        <v>0.13954047995461799</v>
      </c>
      <c r="AD529" s="14">
        <v>0.17135928105782</v>
      </c>
      <c r="AE529" s="14">
        <v>0.17565454317944701</v>
      </c>
      <c r="AF529" s="14">
        <v>0.34384527873479198</v>
      </c>
      <c r="AG529" s="14"/>
      <c r="AH529" s="14">
        <v>0.22567360275164799</v>
      </c>
      <c r="AI529" s="14">
        <v>0.12386407625094099</v>
      </c>
      <c r="AJ529" s="14"/>
      <c r="AK529" s="14">
        <v>0.238776098126427</v>
      </c>
      <c r="AL529" s="14">
        <v>0.118861372958447</v>
      </c>
      <c r="AM529" s="14"/>
      <c r="AN529" s="14">
        <v>0.21328384225571201</v>
      </c>
      <c r="AO529" s="14">
        <v>0.10848558431471</v>
      </c>
      <c r="AP529" s="14"/>
      <c r="AQ529" s="14">
        <v>0.193417971228767</v>
      </c>
      <c r="AR529" s="14">
        <v>0.150502453571142</v>
      </c>
      <c r="AS529" s="14">
        <v>0.12641620964922101</v>
      </c>
    </row>
    <row r="530" spans="2:45" x14ac:dyDescent="0.35">
      <c r="B530" t="s">
        <v>198</v>
      </c>
      <c r="C530" s="14">
        <v>0.12026772326448</v>
      </c>
      <c r="D530" s="14">
        <v>0.144800010535172</v>
      </c>
      <c r="E530" s="14">
        <v>9.5732240574842101E-2</v>
      </c>
      <c r="F530" s="14"/>
      <c r="G530" s="14">
        <v>0.17193583760581499</v>
      </c>
      <c r="H530" s="14">
        <v>0.13071261825067301</v>
      </c>
      <c r="I530" s="14">
        <v>0.11993688820078099</v>
      </c>
      <c r="J530" s="14">
        <v>9.9742509602818094E-2</v>
      </c>
      <c r="K530" s="14">
        <v>7.9702271043335299E-2</v>
      </c>
      <c r="L530" s="14"/>
      <c r="M530" s="14">
        <v>0.11251955176478</v>
      </c>
      <c r="N530" s="14">
        <v>0.100470649001266</v>
      </c>
      <c r="O530" s="14">
        <v>0.116833284506952</v>
      </c>
      <c r="P530" s="14">
        <v>0.15460520385940599</v>
      </c>
      <c r="Q530" s="14"/>
      <c r="R530" s="14">
        <v>0.15380112130799101</v>
      </c>
      <c r="S530" s="14">
        <v>0.104377227796563</v>
      </c>
      <c r="T530" s="14">
        <v>0.10023943833719801</v>
      </c>
      <c r="U530" s="14">
        <v>0.107124636363591</v>
      </c>
      <c r="V530" s="14">
        <v>7.8149602245126695E-2</v>
      </c>
      <c r="W530" s="14">
        <v>0.141145496759603</v>
      </c>
      <c r="X530" s="14">
        <v>0.120087606940371</v>
      </c>
      <c r="Y530" s="14">
        <v>0.14088069335796399</v>
      </c>
      <c r="Z530" s="14">
        <v>0.130360831003697</v>
      </c>
      <c r="AA530" s="14"/>
      <c r="AB530" s="14">
        <v>9.0979790831895294E-2</v>
      </c>
      <c r="AC530" s="14">
        <v>0.126108119148305</v>
      </c>
      <c r="AD530" s="14">
        <v>0.14223995310079901</v>
      </c>
      <c r="AE530" s="14">
        <v>0.123281043140248</v>
      </c>
      <c r="AF530" s="14">
        <v>5.8134250267840901E-2</v>
      </c>
      <c r="AG530" s="14"/>
      <c r="AH530" s="14">
        <v>0.14872584199236399</v>
      </c>
      <c r="AI530" s="14">
        <v>0.103379860279707</v>
      </c>
      <c r="AJ530" s="14"/>
      <c r="AK530" s="14">
        <v>0.14950662687160601</v>
      </c>
      <c r="AL530" s="14">
        <v>9.75104096603156E-2</v>
      </c>
      <c r="AM530" s="14"/>
      <c r="AN530" s="14">
        <v>0.16874847392137499</v>
      </c>
      <c r="AO530" s="14">
        <v>8.2023607884555497E-2</v>
      </c>
      <c r="AP530" s="14"/>
      <c r="AQ530" s="14">
        <v>0.14192716944467201</v>
      </c>
      <c r="AR530" s="14">
        <v>0.106459271424376</v>
      </c>
      <c r="AS530" s="14">
        <v>0.140872957242657</v>
      </c>
    </row>
    <row r="531" spans="2:45" x14ac:dyDescent="0.35">
      <c r="B531" t="s">
        <v>199</v>
      </c>
      <c r="C531" s="14">
        <v>8.8640712760367904E-2</v>
      </c>
      <c r="D531" s="14">
        <v>0.103144014799382</v>
      </c>
      <c r="E531" s="14">
        <v>7.4170057724218502E-2</v>
      </c>
      <c r="F531" s="14"/>
      <c r="G531" s="14">
        <v>8.8167926018255599E-2</v>
      </c>
      <c r="H531" s="14">
        <v>0.102279605008014</v>
      </c>
      <c r="I531" s="14">
        <v>0.111377790978716</v>
      </c>
      <c r="J531" s="14">
        <v>7.6568530907144397E-2</v>
      </c>
      <c r="K531" s="14">
        <v>5.9327720167943902E-2</v>
      </c>
      <c r="L531" s="14"/>
      <c r="M531" s="14">
        <v>0.127156953021755</v>
      </c>
      <c r="N531" s="14">
        <v>9.2897599911813802E-2</v>
      </c>
      <c r="O531" s="14">
        <v>5.5825194106507103E-2</v>
      </c>
      <c r="P531" s="14">
        <v>7.1056655900355301E-2</v>
      </c>
      <c r="Q531" s="14"/>
      <c r="R531" s="14">
        <v>0.108280411614384</v>
      </c>
      <c r="S531" s="14">
        <v>6.2900815161358703E-2</v>
      </c>
      <c r="T531" s="14">
        <v>7.9589236322836696E-2</v>
      </c>
      <c r="U531" s="14">
        <v>0.100090018808802</v>
      </c>
      <c r="V531" s="14">
        <v>0.123310186289344</v>
      </c>
      <c r="W531" s="14">
        <v>7.14354453805955E-2</v>
      </c>
      <c r="X531" s="14">
        <v>8.1097423666999902E-2</v>
      </c>
      <c r="Y531" s="14">
        <v>6.05918931438897E-2</v>
      </c>
      <c r="Z531" s="14">
        <v>9.9315618200230299E-2</v>
      </c>
      <c r="AA531" s="14"/>
      <c r="AB531" s="14">
        <v>7.8400425531883006E-2</v>
      </c>
      <c r="AC531" s="14">
        <v>7.7569562031488098E-2</v>
      </c>
      <c r="AD531" s="14">
        <v>8.2887999719047506E-2</v>
      </c>
      <c r="AE531" s="14">
        <v>0.155683308897443</v>
      </c>
      <c r="AF531" s="14">
        <v>0.118939704571964</v>
      </c>
      <c r="AG531" s="14"/>
      <c r="AH531" s="14">
        <v>0.123383447681295</v>
      </c>
      <c r="AI531" s="14">
        <v>7.4305339776329193E-2</v>
      </c>
      <c r="AJ531" s="14"/>
      <c r="AK531" s="14">
        <v>0.105669715970772</v>
      </c>
      <c r="AL531" s="14">
        <v>7.6562431327268907E-2</v>
      </c>
      <c r="AM531" s="14"/>
      <c r="AN531" s="14">
        <v>0.103790084931926</v>
      </c>
      <c r="AO531" s="14">
        <v>7.2798541984481505E-2</v>
      </c>
      <c r="AP531" s="14"/>
      <c r="AQ531" s="14">
        <v>0.113427093024852</v>
      </c>
      <c r="AR531" s="14">
        <v>7.0611578312083395E-2</v>
      </c>
      <c r="AS531" s="14">
        <v>0.103616007086899</v>
      </c>
    </row>
    <row r="532" spans="2:45" x14ac:dyDescent="0.35">
      <c r="B532" t="s">
        <v>200</v>
      </c>
      <c r="C532" s="14">
        <v>5.3075539994206798E-2</v>
      </c>
      <c r="D532" s="14">
        <v>5.37645234309298E-2</v>
      </c>
      <c r="E532" s="14">
        <v>5.2484325096702797E-2</v>
      </c>
      <c r="F532" s="14"/>
      <c r="G532" s="14">
        <v>4.8633422992512498E-2</v>
      </c>
      <c r="H532" s="14">
        <v>4.3800702640851202E-2</v>
      </c>
      <c r="I532" s="14">
        <v>4.8177804427737801E-2</v>
      </c>
      <c r="J532" s="14">
        <v>5.5378048865002701E-2</v>
      </c>
      <c r="K532" s="14">
        <v>7.2236425216792105E-2</v>
      </c>
      <c r="L532" s="14"/>
      <c r="M532" s="14">
        <v>6.5780185949507602E-2</v>
      </c>
      <c r="N532" s="14">
        <v>6.6358905201554394E-2</v>
      </c>
      <c r="O532" s="14">
        <v>4.3895832508811003E-2</v>
      </c>
      <c r="P532" s="14">
        <v>3.29001485793236E-2</v>
      </c>
      <c r="Q532" s="14"/>
      <c r="R532" s="14">
        <v>6.7582592331342201E-2</v>
      </c>
      <c r="S532" s="14">
        <v>7.1532426110060596E-2</v>
      </c>
      <c r="T532" s="14">
        <v>2.66452915805061E-2</v>
      </c>
      <c r="U532" s="14">
        <v>5.7969030227601602E-2</v>
      </c>
      <c r="V532" s="14">
        <v>4.8900348549813802E-2</v>
      </c>
      <c r="W532" s="14">
        <v>2.9138922180480101E-2</v>
      </c>
      <c r="X532" s="14">
        <v>5.3294516048080998E-2</v>
      </c>
      <c r="Y532" s="14">
        <v>8.1568923280775599E-2</v>
      </c>
      <c r="Z532" s="14">
        <v>3.8927992696629797E-2</v>
      </c>
      <c r="AA532" s="14"/>
      <c r="AB532" s="14">
        <v>4.8583702819806597E-2</v>
      </c>
      <c r="AC532" s="14">
        <v>4.7558787290290103E-2</v>
      </c>
      <c r="AD532" s="14">
        <v>6.0303763924014403E-2</v>
      </c>
      <c r="AE532" s="14">
        <v>5.64873308690245E-2</v>
      </c>
      <c r="AF532" s="14">
        <v>5.9170229170185197E-2</v>
      </c>
      <c r="AG532" s="14"/>
      <c r="AH532" s="14">
        <v>5.96098206567491E-2</v>
      </c>
      <c r="AI532" s="14">
        <v>5.0752177343802302E-2</v>
      </c>
      <c r="AJ532" s="14"/>
      <c r="AK532" s="14">
        <v>6.1768200497561501E-2</v>
      </c>
      <c r="AL532" s="14">
        <v>5.01229347289531E-2</v>
      </c>
      <c r="AM532" s="14"/>
      <c r="AN532" s="14">
        <v>5.7192764769360901E-2</v>
      </c>
      <c r="AO532" s="14">
        <v>4.8918029250706999E-2</v>
      </c>
      <c r="AP532" s="14"/>
      <c r="AQ532" s="14">
        <v>5.1277448435635101E-2</v>
      </c>
      <c r="AR532" s="14">
        <v>4.8101142858320699E-2</v>
      </c>
      <c r="AS532" s="14">
        <v>6.7127784705615395E-2</v>
      </c>
    </row>
    <row r="533" spans="2:45" x14ac:dyDescent="0.35">
      <c r="B533" t="s">
        <v>201</v>
      </c>
      <c r="C533" s="14">
        <v>0.438459804652786</v>
      </c>
      <c r="D533" s="14">
        <v>0.38506121291677398</v>
      </c>
      <c r="E533" s="14">
        <v>0.49233162325954999</v>
      </c>
      <c r="F533" s="14"/>
      <c r="G533" s="14">
        <v>0.215805225990472</v>
      </c>
      <c r="H533" s="14">
        <v>0.32344838953615102</v>
      </c>
      <c r="I533" s="14">
        <v>0.43727497187334002</v>
      </c>
      <c r="J533" s="14">
        <v>0.57881935069319201</v>
      </c>
      <c r="K533" s="14">
        <v>0.63876877163880896</v>
      </c>
      <c r="L533" s="14"/>
      <c r="M533" s="14">
        <v>0.39770076799327603</v>
      </c>
      <c r="N533" s="14">
        <v>0.46373736794043302</v>
      </c>
      <c r="O533" s="14">
        <v>0.456749780397045</v>
      </c>
      <c r="P533" s="14">
        <v>0.441208274856694</v>
      </c>
      <c r="Q533" s="14"/>
      <c r="R533" s="14">
        <v>0.306093563559657</v>
      </c>
      <c r="S533" s="14">
        <v>0.51070123282352997</v>
      </c>
      <c r="T533" s="14">
        <v>0.54016933475434104</v>
      </c>
      <c r="U533" s="14">
        <v>0.47960437709039599</v>
      </c>
      <c r="V533" s="14">
        <v>0.48833204243609002</v>
      </c>
      <c r="W533" s="14">
        <v>0.36084334294172499</v>
      </c>
      <c r="X533" s="14">
        <v>0.46710734673527499</v>
      </c>
      <c r="Y533" s="14">
        <v>0.34733350688380699</v>
      </c>
      <c r="Z533" s="14">
        <v>0.437821103315164</v>
      </c>
      <c r="AA533" s="14"/>
      <c r="AB533" s="14">
        <v>0.53812461856860705</v>
      </c>
      <c r="AC533" s="14">
        <v>0.45835934665389599</v>
      </c>
      <c r="AD533" s="14">
        <v>0.37492586239345999</v>
      </c>
      <c r="AE533" s="14">
        <v>0.353438723030503</v>
      </c>
      <c r="AF533" s="14">
        <v>0.24750334956824299</v>
      </c>
      <c r="AG533" s="14"/>
      <c r="AH533" s="14">
        <v>0.23832015321938399</v>
      </c>
      <c r="AI533" s="14">
        <v>0.53162831289491197</v>
      </c>
      <c r="AJ533" s="14"/>
      <c r="AK533" s="14">
        <v>0.26141337998762598</v>
      </c>
      <c r="AL533" s="14">
        <v>0.5316224063792</v>
      </c>
      <c r="AM533" s="14"/>
      <c r="AN533" s="14">
        <v>0.29042821097652299</v>
      </c>
      <c r="AO533" s="14">
        <v>0.56162544883947496</v>
      </c>
      <c r="AP533" s="14"/>
      <c r="AQ533" s="14">
        <v>0.31625557453335301</v>
      </c>
      <c r="AR533" s="14">
        <v>0.49471710342105002</v>
      </c>
      <c r="AS533" s="14">
        <v>0.43035748707691801</v>
      </c>
    </row>
    <row r="534" spans="2:45" x14ac:dyDescent="0.35">
      <c r="B534" t="s">
        <v>70</v>
      </c>
      <c r="C534" s="14">
        <v>2.7221051124961398E-2</v>
      </c>
      <c r="D534" s="14">
        <v>2.2673106995898099E-2</v>
      </c>
      <c r="E534" s="14">
        <v>3.1867089838374198E-2</v>
      </c>
      <c r="F534" s="14"/>
      <c r="G534" s="14">
        <v>1.9304568548333501E-2</v>
      </c>
      <c r="H534" s="14">
        <v>3.0552498810405899E-2</v>
      </c>
      <c r="I534" s="14">
        <v>3.7925273140944703E-2</v>
      </c>
      <c r="J534" s="14">
        <v>3.1230504327497601E-2</v>
      </c>
      <c r="K534" s="14">
        <v>1.3257635070847699E-2</v>
      </c>
      <c r="L534" s="14"/>
      <c r="M534" s="14">
        <v>2.2497172804562801E-2</v>
      </c>
      <c r="N534" s="14">
        <v>2.0539257576384501E-2</v>
      </c>
      <c r="O534" s="14">
        <v>2.31448753175304E-2</v>
      </c>
      <c r="P534" s="14">
        <v>4.1314824377571398E-2</v>
      </c>
      <c r="Q534" s="14"/>
      <c r="R534" s="14">
        <v>2.11095288050187E-2</v>
      </c>
      <c r="S534" s="14">
        <v>1.8430744739601702E-2</v>
      </c>
      <c r="T534" s="14">
        <v>2.9722077969268498E-2</v>
      </c>
      <c r="U534" s="14">
        <v>2.7702622278546099E-2</v>
      </c>
      <c r="V534" s="14">
        <v>0</v>
      </c>
      <c r="W534" s="14">
        <v>3.68843491199859E-2</v>
      </c>
      <c r="X534" s="14">
        <v>4.1004330590390603E-2</v>
      </c>
      <c r="Y534" s="14">
        <v>7.1626190216944094E-2</v>
      </c>
      <c r="Z534" s="14">
        <v>2.6866039093309299E-2</v>
      </c>
      <c r="AA534" s="14"/>
      <c r="AB534" s="14">
        <v>3.1127993512836901E-2</v>
      </c>
      <c r="AC534" s="14">
        <v>3.33036404866629E-2</v>
      </c>
      <c r="AD534" s="14">
        <v>1.7673260654304E-2</v>
      </c>
      <c r="AE534" s="14">
        <v>9.8403383869083393E-3</v>
      </c>
      <c r="AF534" s="14">
        <v>0</v>
      </c>
      <c r="AG534" s="14"/>
      <c r="AH534" s="14">
        <v>1.5992520633617901E-2</v>
      </c>
      <c r="AI534" s="14">
        <v>2.5490244789630599E-2</v>
      </c>
      <c r="AJ534" s="14"/>
      <c r="AK534" s="14">
        <v>2.1360087617240901E-2</v>
      </c>
      <c r="AL534" s="14">
        <v>2.51566777878965E-2</v>
      </c>
      <c r="AM534" s="14"/>
      <c r="AN534" s="14">
        <v>2.2632013052819502E-2</v>
      </c>
      <c r="AO534" s="14">
        <v>2.84289081046398E-2</v>
      </c>
      <c r="AP534" s="14"/>
      <c r="AQ534" s="14">
        <v>1.5615701083983E-2</v>
      </c>
      <c r="AR534" s="14">
        <v>2.4703969332658799E-2</v>
      </c>
      <c r="AS534" s="14">
        <v>3.6848824406334801E-2</v>
      </c>
    </row>
    <row r="535" spans="2:45" x14ac:dyDescent="0.35">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row>
    <row r="536" spans="2:45" x14ac:dyDescent="0.35">
      <c r="B536" s="6" t="s">
        <v>212</v>
      </c>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row>
    <row r="537" spans="2:45" x14ac:dyDescent="0.35">
      <c r="B537" s="24" t="s">
        <v>76</v>
      </c>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row>
    <row r="538" spans="2:45" x14ac:dyDescent="0.35">
      <c r="B538" t="s">
        <v>196</v>
      </c>
      <c r="C538" s="14">
        <v>0.249641920182543</v>
      </c>
      <c r="D538" s="14">
        <v>0.24806568051793501</v>
      </c>
      <c r="E538" s="14">
        <v>0.250668628475613</v>
      </c>
      <c r="F538" s="14"/>
      <c r="G538" s="14">
        <v>0.34527892187256598</v>
      </c>
      <c r="H538" s="14">
        <v>0.294526904924169</v>
      </c>
      <c r="I538" s="14">
        <v>0.22768462919011301</v>
      </c>
      <c r="J538" s="14">
        <v>0.20099908493363899</v>
      </c>
      <c r="K538" s="14">
        <v>0.18238097370197501</v>
      </c>
      <c r="L538" s="14"/>
      <c r="M538" s="14">
        <v>0.28336071551977998</v>
      </c>
      <c r="N538" s="14">
        <v>0.25598881915216698</v>
      </c>
      <c r="O538" s="14">
        <v>0.22987397318949401</v>
      </c>
      <c r="P538" s="14">
        <v>0.22076511632094101</v>
      </c>
      <c r="Q538" s="14"/>
      <c r="R538" s="14">
        <v>0.28341495455379101</v>
      </c>
      <c r="S538" s="14">
        <v>0.25653874532631099</v>
      </c>
      <c r="T538" s="14">
        <v>0.27424377053579901</v>
      </c>
      <c r="U538" s="14">
        <v>0.20935034202097599</v>
      </c>
      <c r="V538" s="14">
        <v>0.294758298907351</v>
      </c>
      <c r="W538" s="14">
        <v>0.22075754238624201</v>
      </c>
      <c r="X538" s="14">
        <v>0.19890239091303799</v>
      </c>
      <c r="Y538" s="14">
        <v>0.26875971834638601</v>
      </c>
      <c r="Z538" s="14">
        <v>0.23756752716729401</v>
      </c>
      <c r="AA538" s="14"/>
      <c r="AB538" s="14">
        <v>0.13429422114119999</v>
      </c>
      <c r="AC538" s="14">
        <v>0.236896092244786</v>
      </c>
      <c r="AD538" s="14">
        <v>0.33233583613710699</v>
      </c>
      <c r="AE538" s="14">
        <v>0.32544100567172901</v>
      </c>
      <c r="AF538" s="14">
        <v>0.36089392879346799</v>
      </c>
      <c r="AG538" s="14"/>
      <c r="AH538" s="14">
        <v>0.31942067786678902</v>
      </c>
      <c r="AI538" s="14">
        <v>0.233734892663229</v>
      </c>
      <c r="AJ538" s="14"/>
      <c r="AK538" s="14">
        <v>0.31295423693901098</v>
      </c>
      <c r="AL538" s="14">
        <v>0.234790865061169</v>
      </c>
      <c r="AM538" s="14"/>
      <c r="AN538" s="14">
        <v>0.32799721769713602</v>
      </c>
      <c r="AO538" s="14">
        <v>0.189772668254961</v>
      </c>
      <c r="AP538" s="14"/>
      <c r="AQ538" s="14">
        <v>0.38911722623155398</v>
      </c>
      <c r="AR538" s="14">
        <v>0.198115031999718</v>
      </c>
      <c r="AS538" s="14">
        <v>0.22001363602521201</v>
      </c>
    </row>
    <row r="539" spans="2:45" x14ac:dyDescent="0.35">
      <c r="B539" t="s">
        <v>197</v>
      </c>
      <c r="C539" s="14">
        <v>0.203099772700435</v>
      </c>
      <c r="D539" s="14">
        <v>0.221271354698511</v>
      </c>
      <c r="E539" s="14">
        <v>0.18515032657559899</v>
      </c>
      <c r="F539" s="14"/>
      <c r="G539" s="14">
        <v>0.25159168824054601</v>
      </c>
      <c r="H539" s="14">
        <v>0.24345096228827701</v>
      </c>
      <c r="I539" s="14">
        <v>0.179179145425855</v>
      </c>
      <c r="J539" s="14">
        <v>0.16773047589242199</v>
      </c>
      <c r="K539" s="14">
        <v>0.17618561594974</v>
      </c>
      <c r="L539" s="14"/>
      <c r="M539" s="14">
        <v>0.21645033991618301</v>
      </c>
      <c r="N539" s="14">
        <v>0.18179568951637101</v>
      </c>
      <c r="O539" s="14">
        <v>0.253990818726052</v>
      </c>
      <c r="P539" s="14">
        <v>0.166080359977411</v>
      </c>
      <c r="Q539" s="14"/>
      <c r="R539" s="14">
        <v>0.25351630832898397</v>
      </c>
      <c r="S539" s="14">
        <v>0.12954264108687499</v>
      </c>
      <c r="T539" s="14">
        <v>0.16752191528524801</v>
      </c>
      <c r="U539" s="14">
        <v>0.23831394295466099</v>
      </c>
      <c r="V539" s="14">
        <v>0.155509401537653</v>
      </c>
      <c r="W539" s="14">
        <v>0.23521796759272701</v>
      </c>
      <c r="X539" s="14">
        <v>0.21059173736172701</v>
      </c>
      <c r="Y539" s="14">
        <v>0.24342392958012199</v>
      </c>
      <c r="Z539" s="14">
        <v>0.21591559371779501</v>
      </c>
      <c r="AA539" s="14"/>
      <c r="AB539" s="14">
        <v>0.15804509976112299</v>
      </c>
      <c r="AC539" s="14">
        <v>0.182245518426041</v>
      </c>
      <c r="AD539" s="14">
        <v>0.225494124369508</v>
      </c>
      <c r="AE539" s="14">
        <v>0.240626791179022</v>
      </c>
      <c r="AF539" s="14">
        <v>0.30247944341493899</v>
      </c>
      <c r="AG539" s="14"/>
      <c r="AH539" s="14">
        <v>0.27062935432118401</v>
      </c>
      <c r="AI539" s="14">
        <v>0.174479013284569</v>
      </c>
      <c r="AJ539" s="14"/>
      <c r="AK539" s="14">
        <v>0.27310748520717698</v>
      </c>
      <c r="AL539" s="14">
        <v>0.175377434174528</v>
      </c>
      <c r="AM539" s="14"/>
      <c r="AN539" s="14">
        <v>0.271000847582958</v>
      </c>
      <c r="AO539" s="14">
        <v>0.14881027921114501</v>
      </c>
      <c r="AP539" s="14"/>
      <c r="AQ539" s="14">
        <v>0.25130349150918402</v>
      </c>
      <c r="AR539" s="14">
        <v>0.19590652740791401</v>
      </c>
      <c r="AS539" s="14">
        <v>0.162729477501807</v>
      </c>
    </row>
    <row r="540" spans="2:45" x14ac:dyDescent="0.35">
      <c r="B540" t="s">
        <v>198</v>
      </c>
      <c r="C540" s="14">
        <v>0.134673625347004</v>
      </c>
      <c r="D540" s="14">
        <v>0.15147833145636599</v>
      </c>
      <c r="E540" s="14">
        <v>0.117969692357797</v>
      </c>
      <c r="F540" s="14"/>
      <c r="G540" s="14">
        <v>0.18829029139239201</v>
      </c>
      <c r="H540" s="14">
        <v>0.16065813545957</v>
      </c>
      <c r="I540" s="14">
        <v>0.13736912992516101</v>
      </c>
      <c r="J540" s="14">
        <v>9.9557278942445801E-2</v>
      </c>
      <c r="K540" s="14">
        <v>8.7205147392437093E-2</v>
      </c>
      <c r="L540" s="14"/>
      <c r="M540" s="14">
        <v>0.14440910967319801</v>
      </c>
      <c r="N540" s="14">
        <v>0.12887463131178201</v>
      </c>
      <c r="O540" s="14">
        <v>0.10725708576665501</v>
      </c>
      <c r="P540" s="14">
        <v>0.156969658523189</v>
      </c>
      <c r="Q540" s="14"/>
      <c r="R540" s="14">
        <v>0.14275686436233301</v>
      </c>
      <c r="S540" s="14">
        <v>0.15868410605056499</v>
      </c>
      <c r="T540" s="14">
        <v>0.115670331805663</v>
      </c>
      <c r="U540" s="14">
        <v>9.0657113806405301E-2</v>
      </c>
      <c r="V540" s="14">
        <v>0.135552929303382</v>
      </c>
      <c r="W540" s="14">
        <v>0.16086773728970599</v>
      </c>
      <c r="X540" s="14">
        <v>0.13039898972999001</v>
      </c>
      <c r="Y540" s="14">
        <v>9.6436198510802498E-2</v>
      </c>
      <c r="Z540" s="14">
        <v>0.14434496884672099</v>
      </c>
      <c r="AA540" s="14"/>
      <c r="AB540" s="14">
        <v>0.12067056425573899</v>
      </c>
      <c r="AC540" s="14">
        <v>0.161772455496698</v>
      </c>
      <c r="AD540" s="14">
        <v>0.140168930780111</v>
      </c>
      <c r="AE540" s="14">
        <v>0.12081305072226101</v>
      </c>
      <c r="AF540" s="14">
        <v>0.13122973904552401</v>
      </c>
      <c r="AG540" s="14"/>
      <c r="AH540" s="14">
        <v>0.17362909955698699</v>
      </c>
      <c r="AI540" s="14">
        <v>0.11488569752139199</v>
      </c>
      <c r="AJ540" s="14"/>
      <c r="AK540" s="14">
        <v>0.149394845561549</v>
      </c>
      <c r="AL540" s="14">
        <v>0.120121798489431</v>
      </c>
      <c r="AM540" s="14"/>
      <c r="AN540" s="14">
        <v>0.164643096279664</v>
      </c>
      <c r="AO540" s="14">
        <v>0.10874574844828901</v>
      </c>
      <c r="AP540" s="14"/>
      <c r="AQ540" s="14">
        <v>0.15244985897316499</v>
      </c>
      <c r="AR540" s="14">
        <v>0.12764356222982901</v>
      </c>
      <c r="AS540" s="14">
        <v>0.12698792074556101</v>
      </c>
    </row>
    <row r="541" spans="2:45" x14ac:dyDescent="0.35">
      <c r="B541" t="s">
        <v>199</v>
      </c>
      <c r="C541" s="14">
        <v>6.1725020652833001E-2</v>
      </c>
      <c r="D541" s="14">
        <v>7.2581155567383898E-2</v>
      </c>
      <c r="E541" s="14">
        <v>5.08842158703827E-2</v>
      </c>
      <c r="F541" s="14"/>
      <c r="G541" s="14">
        <v>5.5761689492520597E-2</v>
      </c>
      <c r="H541" s="14">
        <v>6.1446629415684503E-2</v>
      </c>
      <c r="I541" s="14">
        <v>7.7955515947366494E-2</v>
      </c>
      <c r="J541" s="14">
        <v>5.9190172257522801E-2</v>
      </c>
      <c r="K541" s="14">
        <v>5.1448374026837697E-2</v>
      </c>
      <c r="L541" s="14"/>
      <c r="M541" s="14">
        <v>6.7951163874416798E-2</v>
      </c>
      <c r="N541" s="14">
        <v>6.4278339938031198E-2</v>
      </c>
      <c r="O541" s="14">
        <v>4.5458724093623899E-2</v>
      </c>
      <c r="P541" s="14">
        <v>6.78776531278871E-2</v>
      </c>
      <c r="Q541" s="14"/>
      <c r="R541" s="14">
        <v>8.3548415368117607E-2</v>
      </c>
      <c r="S541" s="14">
        <v>6.3910112607370298E-2</v>
      </c>
      <c r="T541" s="14">
        <v>4.53142104677976E-2</v>
      </c>
      <c r="U541" s="14">
        <v>3.8683170705757698E-2</v>
      </c>
      <c r="V541" s="14">
        <v>5.7574956800827699E-2</v>
      </c>
      <c r="W541" s="14">
        <v>6.6295133394728006E-2</v>
      </c>
      <c r="X541" s="14">
        <v>6.7785253130683898E-2</v>
      </c>
      <c r="Y541" s="14">
        <v>8.2184529671709999E-2</v>
      </c>
      <c r="Z541" s="14">
        <v>5.1148693373137301E-2</v>
      </c>
      <c r="AA541" s="14"/>
      <c r="AB541" s="14">
        <v>6.0694432234716399E-2</v>
      </c>
      <c r="AC541" s="14">
        <v>4.7972682405813399E-2</v>
      </c>
      <c r="AD541" s="14">
        <v>5.6671844144844198E-2</v>
      </c>
      <c r="AE541" s="14">
        <v>7.0577360219462607E-2</v>
      </c>
      <c r="AF541" s="14">
        <v>8.3511532566756697E-2</v>
      </c>
      <c r="AG541" s="14"/>
      <c r="AH541" s="14">
        <v>7.4206885560789096E-2</v>
      </c>
      <c r="AI541" s="14">
        <v>5.0851811043548099E-2</v>
      </c>
      <c r="AJ541" s="14"/>
      <c r="AK541" s="14">
        <v>6.8421197394587199E-2</v>
      </c>
      <c r="AL541" s="14">
        <v>5.2980892425743199E-2</v>
      </c>
      <c r="AM541" s="14"/>
      <c r="AN541" s="14">
        <v>7.7418381605947606E-2</v>
      </c>
      <c r="AO541" s="14">
        <v>4.7574271546563497E-2</v>
      </c>
      <c r="AP541" s="14"/>
      <c r="AQ541" s="14">
        <v>5.7546568519885599E-2</v>
      </c>
      <c r="AR541" s="14">
        <v>6.6064396179598098E-2</v>
      </c>
      <c r="AS541" s="14">
        <v>5.3460452488989001E-2</v>
      </c>
    </row>
    <row r="542" spans="2:45" x14ac:dyDescent="0.35">
      <c r="B542" t="s">
        <v>200</v>
      </c>
      <c r="C542" s="14">
        <v>3.1099361401963999E-2</v>
      </c>
      <c r="D542" s="14">
        <v>3.6098116887192201E-2</v>
      </c>
      <c r="E542" s="14">
        <v>2.6112937509083001E-2</v>
      </c>
      <c r="F542" s="14"/>
      <c r="G542" s="14">
        <v>1.7325753863423499E-2</v>
      </c>
      <c r="H542" s="14">
        <v>3.21331114600737E-2</v>
      </c>
      <c r="I542" s="14">
        <v>2.9255714936498999E-2</v>
      </c>
      <c r="J542" s="14">
        <v>2.9932981968238601E-2</v>
      </c>
      <c r="K542" s="14">
        <v>4.7738980186306602E-2</v>
      </c>
      <c r="L542" s="14"/>
      <c r="M542" s="14">
        <v>1.7682834305375799E-2</v>
      </c>
      <c r="N542" s="14">
        <v>4.6437077476303698E-2</v>
      </c>
      <c r="O542" s="14">
        <v>2.6714094903926799E-2</v>
      </c>
      <c r="P542" s="14">
        <v>3.4103753388684599E-2</v>
      </c>
      <c r="Q542" s="14"/>
      <c r="R542" s="14">
        <v>2.6279904074390899E-2</v>
      </c>
      <c r="S542" s="14">
        <v>2.9671889118387799E-2</v>
      </c>
      <c r="T542" s="14">
        <v>3.5587817805357899E-2</v>
      </c>
      <c r="U542" s="14">
        <v>4.4806321030094902E-2</v>
      </c>
      <c r="V542" s="14">
        <v>2.02325666404168E-2</v>
      </c>
      <c r="W542" s="14">
        <v>1.6636516554967701E-2</v>
      </c>
      <c r="X542" s="14">
        <v>2.9714659329535299E-2</v>
      </c>
      <c r="Y542" s="14">
        <v>5.1772744826722401E-2</v>
      </c>
      <c r="Z542" s="14">
        <v>3.5492890073324103E-2</v>
      </c>
      <c r="AA542" s="14"/>
      <c r="AB542" s="14">
        <v>5.9759838454479901E-2</v>
      </c>
      <c r="AC542" s="14">
        <v>2.88413998818218E-2</v>
      </c>
      <c r="AD542" s="14">
        <v>1.7175449636604299E-2</v>
      </c>
      <c r="AE542" s="14">
        <v>1.84495788063271E-2</v>
      </c>
      <c r="AF542" s="14">
        <v>1.6426306575214201E-2</v>
      </c>
      <c r="AG542" s="14"/>
      <c r="AH542" s="14">
        <v>2.68184121495121E-2</v>
      </c>
      <c r="AI542" s="14">
        <v>3.3708667606505899E-2</v>
      </c>
      <c r="AJ542" s="14"/>
      <c r="AK542" s="14">
        <v>2.70269205369424E-2</v>
      </c>
      <c r="AL542" s="14">
        <v>3.3102265072003097E-2</v>
      </c>
      <c r="AM542" s="14"/>
      <c r="AN542" s="14">
        <v>1.9362959813191E-2</v>
      </c>
      <c r="AO542" s="14">
        <v>4.1310752449930398E-2</v>
      </c>
      <c r="AP542" s="14"/>
      <c r="AQ542" s="14">
        <v>1.5804090047017001E-2</v>
      </c>
      <c r="AR542" s="14">
        <v>3.5022806358290297E-2</v>
      </c>
      <c r="AS542" s="14">
        <v>4.5560036615160497E-2</v>
      </c>
    </row>
    <row r="543" spans="2:45" x14ac:dyDescent="0.35">
      <c r="B543" t="s">
        <v>201</v>
      </c>
      <c r="C543" s="14">
        <v>0.28560382815451002</v>
      </c>
      <c r="D543" s="14">
        <v>0.244562031474788</v>
      </c>
      <c r="E543" s="14">
        <v>0.326696976338887</v>
      </c>
      <c r="F543" s="14"/>
      <c r="G543" s="14">
        <v>0.118100548324447</v>
      </c>
      <c r="H543" s="14">
        <v>0.16831898573516399</v>
      </c>
      <c r="I543" s="14">
        <v>0.30653791834421301</v>
      </c>
      <c r="J543" s="14">
        <v>0.39721380788108501</v>
      </c>
      <c r="K543" s="14">
        <v>0.43997768763921702</v>
      </c>
      <c r="L543" s="14"/>
      <c r="M543" s="14">
        <v>0.24270792641473701</v>
      </c>
      <c r="N543" s="14">
        <v>0.29427505725723702</v>
      </c>
      <c r="O543" s="14">
        <v>0.301320013550819</v>
      </c>
      <c r="P543" s="14">
        <v>0.30923956425197802</v>
      </c>
      <c r="Q543" s="14"/>
      <c r="R543" s="14">
        <v>0.19441026235928299</v>
      </c>
      <c r="S543" s="14">
        <v>0.32053145127979699</v>
      </c>
      <c r="T543" s="14">
        <v>0.31542918981540702</v>
      </c>
      <c r="U543" s="14">
        <v>0.32607097040045102</v>
      </c>
      <c r="V543" s="14">
        <v>0.32419804786200201</v>
      </c>
      <c r="W543" s="14">
        <v>0.26086483287873402</v>
      </c>
      <c r="X543" s="14">
        <v>0.33715890058160403</v>
      </c>
      <c r="Y543" s="14">
        <v>0.19546235414128099</v>
      </c>
      <c r="Z543" s="14">
        <v>0.28506098925175599</v>
      </c>
      <c r="AA543" s="14"/>
      <c r="AB543" s="14">
        <v>0.42339565088516901</v>
      </c>
      <c r="AC543" s="14">
        <v>0.304945894017144</v>
      </c>
      <c r="AD543" s="14">
        <v>0.19527936614761299</v>
      </c>
      <c r="AE543" s="14">
        <v>0.217666407142278</v>
      </c>
      <c r="AF543" s="14">
        <v>0.10545904960409801</v>
      </c>
      <c r="AG543" s="14"/>
      <c r="AH543" s="14">
        <v>0.119605275903771</v>
      </c>
      <c r="AI543" s="14">
        <v>0.35757443897163299</v>
      </c>
      <c r="AJ543" s="14"/>
      <c r="AK543" s="14">
        <v>0.15107182386534099</v>
      </c>
      <c r="AL543" s="14">
        <v>0.35052312234177202</v>
      </c>
      <c r="AM543" s="14"/>
      <c r="AN543" s="14">
        <v>0.124022910504407</v>
      </c>
      <c r="AO543" s="14">
        <v>0.41672184983758798</v>
      </c>
      <c r="AP543" s="14"/>
      <c r="AQ543" s="14">
        <v>0.119529332168685</v>
      </c>
      <c r="AR543" s="14">
        <v>0.34337071942864</v>
      </c>
      <c r="AS543" s="14">
        <v>0.33945222503502898</v>
      </c>
    </row>
    <row r="544" spans="2:45" x14ac:dyDescent="0.35">
      <c r="B544" t="s">
        <v>70</v>
      </c>
      <c r="C544" s="14">
        <v>3.4156471560710097E-2</v>
      </c>
      <c r="D544" s="14">
        <v>2.5943329397823199E-2</v>
      </c>
      <c r="E544" s="14">
        <v>4.2517222872638899E-2</v>
      </c>
      <c r="F544" s="14"/>
      <c r="G544" s="14">
        <v>2.36511068141049E-2</v>
      </c>
      <c r="H544" s="14">
        <v>3.9465270717061497E-2</v>
      </c>
      <c r="I544" s="14">
        <v>4.2017946230792302E-2</v>
      </c>
      <c r="J544" s="14">
        <v>4.5376198124646903E-2</v>
      </c>
      <c r="K544" s="14">
        <v>1.5063221103486299E-2</v>
      </c>
      <c r="L544" s="14"/>
      <c r="M544" s="14">
        <v>2.74379102963083E-2</v>
      </c>
      <c r="N544" s="14">
        <v>2.83503853481075E-2</v>
      </c>
      <c r="O544" s="14">
        <v>3.53852897694285E-2</v>
      </c>
      <c r="P544" s="14">
        <v>4.4963894409909701E-2</v>
      </c>
      <c r="Q544" s="14"/>
      <c r="R544" s="14">
        <v>1.6073290953100099E-2</v>
      </c>
      <c r="S544" s="14">
        <v>4.1121054530694597E-2</v>
      </c>
      <c r="T544" s="14">
        <v>4.6232764284726897E-2</v>
      </c>
      <c r="U544" s="14">
        <v>5.2118139081654101E-2</v>
      </c>
      <c r="V544" s="14">
        <v>1.21737989483672E-2</v>
      </c>
      <c r="W544" s="14">
        <v>3.9360269902896101E-2</v>
      </c>
      <c r="X544" s="14">
        <v>2.54480689534223E-2</v>
      </c>
      <c r="Y544" s="14">
        <v>6.1960524922975997E-2</v>
      </c>
      <c r="Z544" s="14">
        <v>3.0469337569972499E-2</v>
      </c>
      <c r="AA544" s="14"/>
      <c r="AB544" s="14">
        <v>4.3140193267572798E-2</v>
      </c>
      <c r="AC544" s="14">
        <v>3.73259575276957E-2</v>
      </c>
      <c r="AD544" s="14">
        <v>3.2874448784211897E-2</v>
      </c>
      <c r="AE544" s="14">
        <v>6.4258062589201302E-3</v>
      </c>
      <c r="AF544" s="14">
        <v>0</v>
      </c>
      <c r="AG544" s="14"/>
      <c r="AH544" s="14">
        <v>1.5690294640967599E-2</v>
      </c>
      <c r="AI544" s="14">
        <v>3.4765478909122703E-2</v>
      </c>
      <c r="AJ544" s="14"/>
      <c r="AK544" s="14">
        <v>1.8023490495393198E-2</v>
      </c>
      <c r="AL544" s="14">
        <v>3.31036224353536E-2</v>
      </c>
      <c r="AM544" s="14"/>
      <c r="AN544" s="14">
        <v>1.5554586516696301E-2</v>
      </c>
      <c r="AO544" s="14">
        <v>4.7064430251522897E-2</v>
      </c>
      <c r="AP544" s="14"/>
      <c r="AQ544" s="14">
        <v>1.42494325505084E-2</v>
      </c>
      <c r="AR544" s="14">
        <v>3.3876956396010502E-2</v>
      </c>
      <c r="AS544" s="14">
        <v>5.179625158824E-2</v>
      </c>
    </row>
    <row r="545" spans="2:45" x14ac:dyDescent="0.35">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row>
    <row r="546" spans="2:45" x14ac:dyDescent="0.35">
      <c r="B546" s="6" t="s">
        <v>213</v>
      </c>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row>
    <row r="547" spans="2:45" x14ac:dyDescent="0.35">
      <c r="B547" s="24" t="s">
        <v>76</v>
      </c>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row>
    <row r="548" spans="2:45" x14ac:dyDescent="0.35">
      <c r="B548" t="s">
        <v>196</v>
      </c>
      <c r="C548" s="14">
        <v>0.14855846270265799</v>
      </c>
      <c r="D548" s="14">
        <v>0.14416260069245901</v>
      </c>
      <c r="E548" s="14">
        <v>0.15328985262452399</v>
      </c>
      <c r="F548" s="14"/>
      <c r="G548" s="14">
        <v>0.28957982116159398</v>
      </c>
      <c r="H548" s="14">
        <v>0.162039495969408</v>
      </c>
      <c r="I548" s="14">
        <v>0.13344760702922301</v>
      </c>
      <c r="J548" s="14">
        <v>7.7306693298954995E-2</v>
      </c>
      <c r="K548" s="14">
        <v>9.2427720570670099E-2</v>
      </c>
      <c r="L548" s="14"/>
      <c r="M548" s="14">
        <v>0.12870913468508899</v>
      </c>
      <c r="N548" s="14">
        <v>0.13802639833802399</v>
      </c>
      <c r="O548" s="14">
        <v>0.17906105136051101</v>
      </c>
      <c r="P548" s="14">
        <v>0.15283994365874301</v>
      </c>
      <c r="Q548" s="14"/>
      <c r="R548" s="14">
        <v>0.203554864743311</v>
      </c>
      <c r="S548" s="14">
        <v>0.1045632410943</v>
      </c>
      <c r="T548" s="14">
        <v>0.164111789900004</v>
      </c>
      <c r="U548" s="14">
        <v>0.11839333201768</v>
      </c>
      <c r="V548" s="14">
        <v>0.19231986886598201</v>
      </c>
      <c r="W548" s="14">
        <v>0.17011016717847799</v>
      </c>
      <c r="X548" s="14">
        <v>0.10677497382401099</v>
      </c>
      <c r="Y548" s="14">
        <v>0.146060025557706</v>
      </c>
      <c r="Z548" s="14">
        <v>0.13478654075104499</v>
      </c>
      <c r="AA548" s="14"/>
      <c r="AB548" s="14">
        <v>0.10458697648085501</v>
      </c>
      <c r="AC548" s="14">
        <v>0.16014741343737299</v>
      </c>
      <c r="AD548" s="14">
        <v>0.17843394670331</v>
      </c>
      <c r="AE548" s="14">
        <v>0.157416359485333</v>
      </c>
      <c r="AF548" s="14">
        <v>0.128365782632647</v>
      </c>
      <c r="AG548" s="14"/>
      <c r="AH548" s="14">
        <v>0.21682476809627699</v>
      </c>
      <c r="AI548" s="14">
        <v>0.12672414925150299</v>
      </c>
      <c r="AJ548" s="14"/>
      <c r="AK548" s="14">
        <v>0.20326270065315599</v>
      </c>
      <c r="AL548" s="14">
        <v>0.12646328946475499</v>
      </c>
      <c r="AM548" s="14"/>
      <c r="AN548" s="14">
        <v>0.18556460910735001</v>
      </c>
      <c r="AO548" s="14">
        <v>0.121231976498878</v>
      </c>
      <c r="AP548" s="14"/>
      <c r="AQ548" s="14">
        <v>0.21808813548730799</v>
      </c>
      <c r="AR548" s="14">
        <v>0.124466767870219</v>
      </c>
      <c r="AS548" s="14">
        <v>0.138337938801852</v>
      </c>
    </row>
    <row r="549" spans="2:45" x14ac:dyDescent="0.35">
      <c r="B549" t="s">
        <v>197</v>
      </c>
      <c r="C549" s="14">
        <v>0.17215524729350201</v>
      </c>
      <c r="D549" s="14">
        <v>0.197475892078249</v>
      </c>
      <c r="E549" s="14">
        <v>0.14586935060345901</v>
      </c>
      <c r="F549" s="14"/>
      <c r="G549" s="14">
        <v>0.26666988953475201</v>
      </c>
      <c r="H549" s="14">
        <v>0.21826498720676701</v>
      </c>
      <c r="I549" s="14">
        <v>0.164366924416258</v>
      </c>
      <c r="J549" s="14">
        <v>0.10411337729183801</v>
      </c>
      <c r="K549" s="14">
        <v>0.111009598258053</v>
      </c>
      <c r="L549" s="14"/>
      <c r="M549" s="14">
        <v>0.18796436931079399</v>
      </c>
      <c r="N549" s="14">
        <v>0.14572197424712399</v>
      </c>
      <c r="O549" s="14">
        <v>0.23479727799483799</v>
      </c>
      <c r="P549" s="14">
        <v>0.12891691436945499</v>
      </c>
      <c r="Q549" s="14"/>
      <c r="R549" s="14">
        <v>0.16933397147207899</v>
      </c>
      <c r="S549" s="14">
        <v>0.136763578282982</v>
      </c>
      <c r="T549" s="14">
        <v>0.14862541413861699</v>
      </c>
      <c r="U549" s="14">
        <v>0.194849042783904</v>
      </c>
      <c r="V549" s="14">
        <v>0.18853554046955801</v>
      </c>
      <c r="W549" s="14">
        <v>0.19182412347779201</v>
      </c>
      <c r="X549" s="14">
        <v>0.13425692113277801</v>
      </c>
      <c r="Y549" s="14">
        <v>0.24025345918883201</v>
      </c>
      <c r="Z549" s="14">
        <v>0.19430815237006599</v>
      </c>
      <c r="AA549" s="14"/>
      <c r="AB549" s="14">
        <v>0.14595186445413799</v>
      </c>
      <c r="AC549" s="14">
        <v>0.15088823372955101</v>
      </c>
      <c r="AD549" s="14">
        <v>0.17585647814890701</v>
      </c>
      <c r="AE549" s="14">
        <v>0.24194023537680601</v>
      </c>
      <c r="AF549" s="14">
        <v>0.28673679790100698</v>
      </c>
      <c r="AG549" s="14"/>
      <c r="AH549" s="14">
        <v>0.23069671296722799</v>
      </c>
      <c r="AI549" s="14">
        <v>0.14773336114681301</v>
      </c>
      <c r="AJ549" s="14"/>
      <c r="AK549" s="14">
        <v>0.231252693524161</v>
      </c>
      <c r="AL549" s="14">
        <v>0.149884299150188</v>
      </c>
      <c r="AM549" s="14"/>
      <c r="AN549" s="14">
        <v>0.23004468693743699</v>
      </c>
      <c r="AO549" s="14">
        <v>0.12664013032063301</v>
      </c>
      <c r="AP549" s="14"/>
      <c r="AQ549" s="14">
        <v>0.20317257796343099</v>
      </c>
      <c r="AR549" s="14">
        <v>0.16809497000888499</v>
      </c>
      <c r="AS549" s="14">
        <v>0.16831685608185501</v>
      </c>
    </row>
    <row r="550" spans="2:45" x14ac:dyDescent="0.35">
      <c r="B550" t="s">
        <v>198</v>
      </c>
      <c r="C550" s="14">
        <v>0.17723887205661301</v>
      </c>
      <c r="D550" s="14">
        <v>0.19260942113309301</v>
      </c>
      <c r="E550" s="14">
        <v>0.16206694082557399</v>
      </c>
      <c r="F550" s="14"/>
      <c r="G550" s="14">
        <v>0.16848173810141001</v>
      </c>
      <c r="H550" s="14">
        <v>0.22672027603622</v>
      </c>
      <c r="I550" s="14">
        <v>0.189326360386948</v>
      </c>
      <c r="J550" s="14">
        <v>0.17105339924840601</v>
      </c>
      <c r="K550" s="14">
        <v>0.118237087361813</v>
      </c>
      <c r="L550" s="14"/>
      <c r="M550" s="14">
        <v>0.18971066509748</v>
      </c>
      <c r="N550" s="14">
        <v>0.170673670562702</v>
      </c>
      <c r="O550" s="14">
        <v>0.14532188046354799</v>
      </c>
      <c r="P550" s="14">
        <v>0.20217789767906899</v>
      </c>
      <c r="Q550" s="14"/>
      <c r="R550" s="14">
        <v>0.24411188816523</v>
      </c>
      <c r="S550" s="14">
        <v>0.17748825203758001</v>
      </c>
      <c r="T550" s="14">
        <v>0.16602040637686399</v>
      </c>
      <c r="U550" s="14">
        <v>0.157771836126813</v>
      </c>
      <c r="V550" s="14">
        <v>0.13028288015151701</v>
      </c>
      <c r="W550" s="14">
        <v>0.17517937721252999</v>
      </c>
      <c r="X550" s="14">
        <v>0.190008727965984</v>
      </c>
      <c r="Y550" s="14">
        <v>0.208933792789362</v>
      </c>
      <c r="Z550" s="14">
        <v>0.13190206534659801</v>
      </c>
      <c r="AA550" s="14"/>
      <c r="AB550" s="14">
        <v>0.13135594768240699</v>
      </c>
      <c r="AC550" s="14">
        <v>0.17020834736318899</v>
      </c>
      <c r="AD550" s="14">
        <v>0.20506990545402401</v>
      </c>
      <c r="AE550" s="14">
        <v>0.20517453192291901</v>
      </c>
      <c r="AF550" s="14">
        <v>0.21638090195515</v>
      </c>
      <c r="AG550" s="14"/>
      <c r="AH550" s="14">
        <v>0.21081835568568899</v>
      </c>
      <c r="AI550" s="14">
        <v>0.16231856982749601</v>
      </c>
      <c r="AJ550" s="14"/>
      <c r="AK550" s="14">
        <v>0.189736892559975</v>
      </c>
      <c r="AL550" s="14">
        <v>0.163029966541136</v>
      </c>
      <c r="AM550" s="14"/>
      <c r="AN550" s="14">
        <v>0.22018774996407101</v>
      </c>
      <c r="AO550" s="14">
        <v>0.14422390873400501</v>
      </c>
      <c r="AP550" s="14"/>
      <c r="AQ550" s="14">
        <v>0.20937115540745899</v>
      </c>
      <c r="AR550" s="14">
        <v>0.163016835247103</v>
      </c>
      <c r="AS550" s="14">
        <v>0.175139489083834</v>
      </c>
    </row>
    <row r="551" spans="2:45" x14ac:dyDescent="0.35">
      <c r="B551" t="s">
        <v>199</v>
      </c>
      <c r="C551" s="14">
        <v>0.125214009690059</v>
      </c>
      <c r="D551" s="14">
        <v>0.131808967140227</v>
      </c>
      <c r="E551" s="14">
        <v>0.118801085306225</v>
      </c>
      <c r="F551" s="14"/>
      <c r="G551" s="14">
        <v>0.12253826110255001</v>
      </c>
      <c r="H551" s="14">
        <v>9.6785894796012795E-2</v>
      </c>
      <c r="I551" s="14">
        <v>0.12835134381456301</v>
      </c>
      <c r="J551" s="14">
        <v>0.14372818890816499</v>
      </c>
      <c r="K551" s="14">
        <v>0.13634085284983499</v>
      </c>
      <c r="L551" s="14"/>
      <c r="M551" s="14">
        <v>0.15746161674061199</v>
      </c>
      <c r="N551" s="14">
        <v>0.13299269757982801</v>
      </c>
      <c r="O551" s="14">
        <v>0.106170256894444</v>
      </c>
      <c r="P551" s="14">
        <v>9.69314014852906E-2</v>
      </c>
      <c r="Q551" s="14"/>
      <c r="R551" s="14">
        <v>0.12836235515869601</v>
      </c>
      <c r="S551" s="14">
        <v>0.12635296008331501</v>
      </c>
      <c r="T551" s="14">
        <v>0.109942045726932</v>
      </c>
      <c r="U551" s="14">
        <v>0.13428496257141101</v>
      </c>
      <c r="V551" s="14">
        <v>9.1595420952282097E-2</v>
      </c>
      <c r="W551" s="14">
        <v>9.0607214918091206E-2</v>
      </c>
      <c r="X551" s="14">
        <v>0.13840901354618701</v>
      </c>
      <c r="Y551" s="14">
        <v>0.148911899486764</v>
      </c>
      <c r="Z551" s="14">
        <v>0.15474225701166</v>
      </c>
      <c r="AA551" s="14"/>
      <c r="AB551" s="14">
        <v>0.11799576248048201</v>
      </c>
      <c r="AC551" s="14">
        <v>0.118730487802056</v>
      </c>
      <c r="AD551" s="14">
        <v>0.11388856641751301</v>
      </c>
      <c r="AE551" s="14">
        <v>0.150396244624807</v>
      </c>
      <c r="AF551" s="14">
        <v>0.103350587767809</v>
      </c>
      <c r="AG551" s="14"/>
      <c r="AH551" s="14">
        <v>0.14357234190517601</v>
      </c>
      <c r="AI551" s="14">
        <v>0.115678098537699</v>
      </c>
      <c r="AJ551" s="14"/>
      <c r="AK551" s="14">
        <v>0.151733163634798</v>
      </c>
      <c r="AL551" s="14">
        <v>0.115811068395187</v>
      </c>
      <c r="AM551" s="14"/>
      <c r="AN551" s="14">
        <v>0.13634379395686599</v>
      </c>
      <c r="AO551" s="14">
        <v>0.114848419191154</v>
      </c>
      <c r="AP551" s="14"/>
      <c r="AQ551" s="14">
        <v>0.14218111017572899</v>
      </c>
      <c r="AR551" s="14">
        <v>0.119515162367653</v>
      </c>
      <c r="AS551" s="14">
        <v>0.116843832716614</v>
      </c>
    </row>
    <row r="552" spans="2:45" x14ac:dyDescent="0.35">
      <c r="B552" t="s">
        <v>200</v>
      </c>
      <c r="C552" s="14">
        <v>6.3358220654460701E-2</v>
      </c>
      <c r="D552" s="14">
        <v>6.3280654221120794E-2</v>
      </c>
      <c r="E552" s="14">
        <v>6.3561302391123606E-2</v>
      </c>
      <c r="F552" s="14"/>
      <c r="G552" s="14">
        <v>1.45702873236034E-2</v>
      </c>
      <c r="H552" s="14">
        <v>6.5383222119584194E-2</v>
      </c>
      <c r="I552" s="14">
        <v>6.1439141284854601E-2</v>
      </c>
      <c r="J552" s="14">
        <v>7.51639221566541E-2</v>
      </c>
      <c r="K552" s="14">
        <v>9.9086731984387805E-2</v>
      </c>
      <c r="L552" s="14"/>
      <c r="M552" s="14">
        <v>7.6455259638215006E-2</v>
      </c>
      <c r="N552" s="14">
        <v>8.3413717107544097E-2</v>
      </c>
      <c r="O552" s="14">
        <v>3.6315660044849797E-2</v>
      </c>
      <c r="P552" s="14">
        <v>4.7776115474113402E-2</v>
      </c>
      <c r="Q552" s="14"/>
      <c r="R552" s="14">
        <v>7.5659647363584007E-2</v>
      </c>
      <c r="S552" s="14">
        <v>7.0991842774140307E-2</v>
      </c>
      <c r="T552" s="14">
        <v>5.3001607890481701E-2</v>
      </c>
      <c r="U552" s="14">
        <v>8.2081107568128198E-2</v>
      </c>
      <c r="V552" s="14">
        <v>5.8211830815255099E-2</v>
      </c>
      <c r="W552" s="14">
        <v>5.6922590209854303E-2</v>
      </c>
      <c r="X552" s="14">
        <v>6.5865464280179503E-2</v>
      </c>
      <c r="Y552" s="14">
        <v>5.0903826441823001E-2</v>
      </c>
      <c r="Z552" s="14">
        <v>4.2344543676876602E-2</v>
      </c>
      <c r="AA552" s="14"/>
      <c r="AB552" s="14">
        <v>6.9252493676153506E-2</v>
      </c>
      <c r="AC552" s="14">
        <v>8.4426468071865698E-2</v>
      </c>
      <c r="AD552" s="14">
        <v>4.5453884373746402E-2</v>
      </c>
      <c r="AE552" s="14">
        <v>4.8722001613765997E-2</v>
      </c>
      <c r="AF552" s="14">
        <v>3.7496308055085401E-2</v>
      </c>
      <c r="AG552" s="14"/>
      <c r="AH552" s="14">
        <v>4.5043227917938099E-2</v>
      </c>
      <c r="AI552" s="14">
        <v>6.9812688730722994E-2</v>
      </c>
      <c r="AJ552" s="14"/>
      <c r="AK552" s="14">
        <v>5.5402503287841902E-2</v>
      </c>
      <c r="AL552" s="14">
        <v>6.91130392537707E-2</v>
      </c>
      <c r="AM552" s="14"/>
      <c r="AN552" s="14">
        <v>5.1749655071054203E-2</v>
      </c>
      <c r="AO552" s="14">
        <v>7.3439574205444003E-2</v>
      </c>
      <c r="AP552" s="14"/>
      <c r="AQ552" s="14">
        <v>5.9148497076778599E-2</v>
      </c>
      <c r="AR552" s="14">
        <v>6.9574376890713094E-2</v>
      </c>
      <c r="AS552" s="14">
        <v>4.9735027677310903E-2</v>
      </c>
    </row>
    <row r="553" spans="2:45" x14ac:dyDescent="0.35">
      <c r="B553" t="s">
        <v>201</v>
      </c>
      <c r="C553" s="14">
        <v>0.26920901714062301</v>
      </c>
      <c r="D553" s="14">
        <v>0.23610033179713499</v>
      </c>
      <c r="E553" s="14">
        <v>0.30225915836557499</v>
      </c>
      <c r="F553" s="14"/>
      <c r="G553" s="14">
        <v>0.11247069029765901</v>
      </c>
      <c r="H553" s="14">
        <v>0.17232383643635299</v>
      </c>
      <c r="I553" s="14">
        <v>0.271469527487392</v>
      </c>
      <c r="J553" s="14">
        <v>0.37859787613318002</v>
      </c>
      <c r="K553" s="14">
        <v>0.41300229241464798</v>
      </c>
      <c r="L553" s="14"/>
      <c r="M553" s="14">
        <v>0.23286168481076699</v>
      </c>
      <c r="N553" s="14">
        <v>0.28778997497699199</v>
      </c>
      <c r="O553" s="14">
        <v>0.25562345987916202</v>
      </c>
      <c r="P553" s="14">
        <v>0.30511540214056798</v>
      </c>
      <c r="Q553" s="14"/>
      <c r="R553" s="14">
        <v>0.150374565390897</v>
      </c>
      <c r="S553" s="14">
        <v>0.327014389208373</v>
      </c>
      <c r="T553" s="14">
        <v>0.29736746285107102</v>
      </c>
      <c r="U553" s="14">
        <v>0.260523647402984</v>
      </c>
      <c r="V553" s="14">
        <v>0.313823724453965</v>
      </c>
      <c r="W553" s="14">
        <v>0.27668329644634199</v>
      </c>
      <c r="X553" s="14">
        <v>0.32648070018839098</v>
      </c>
      <c r="Y553" s="14">
        <v>0.15725753801581799</v>
      </c>
      <c r="Z553" s="14">
        <v>0.29244459779355297</v>
      </c>
      <c r="AA553" s="14"/>
      <c r="AB553" s="14">
        <v>0.36830614714757698</v>
      </c>
      <c r="AC553" s="14">
        <v>0.247947291296539</v>
      </c>
      <c r="AD553" s="14">
        <v>0.25438721786017399</v>
      </c>
      <c r="AE553" s="14">
        <v>0.18659293808085001</v>
      </c>
      <c r="AF553" s="14">
        <v>0.22766962168830299</v>
      </c>
      <c r="AG553" s="14"/>
      <c r="AH553" s="14">
        <v>0.13600840089248001</v>
      </c>
      <c r="AI553" s="14">
        <v>0.32908932248061901</v>
      </c>
      <c r="AJ553" s="14"/>
      <c r="AK553" s="14">
        <v>0.142693134729661</v>
      </c>
      <c r="AL553" s="14">
        <v>0.33063636424901099</v>
      </c>
      <c r="AM553" s="14"/>
      <c r="AN553" s="14">
        <v>0.149097485247319</v>
      </c>
      <c r="AO553" s="14">
        <v>0.36621368021175199</v>
      </c>
      <c r="AP553" s="14"/>
      <c r="AQ553" s="14">
        <v>0.143444431300773</v>
      </c>
      <c r="AR553" s="14">
        <v>0.31440959640922</v>
      </c>
      <c r="AS553" s="14">
        <v>0.29327529417058901</v>
      </c>
    </row>
    <row r="554" spans="2:45" x14ac:dyDescent="0.35">
      <c r="B554" t="s">
        <v>70</v>
      </c>
      <c r="C554" s="14">
        <v>4.4266170462085599E-2</v>
      </c>
      <c r="D554" s="14">
        <v>3.4562132937715498E-2</v>
      </c>
      <c r="E554" s="14">
        <v>5.4152309883520197E-2</v>
      </c>
      <c r="F554" s="14"/>
      <c r="G554" s="14">
        <v>2.5689312478431901E-2</v>
      </c>
      <c r="H554" s="14">
        <v>5.8482287435654499E-2</v>
      </c>
      <c r="I554" s="14">
        <v>5.15990955807617E-2</v>
      </c>
      <c r="J554" s="14">
        <v>5.00365429628013E-2</v>
      </c>
      <c r="K554" s="14">
        <v>2.9895716560592499E-2</v>
      </c>
      <c r="L554" s="14"/>
      <c r="M554" s="14">
        <v>2.6837269717043699E-2</v>
      </c>
      <c r="N554" s="14">
        <v>4.13815671877849E-2</v>
      </c>
      <c r="O554" s="14">
        <v>4.2710413362646901E-2</v>
      </c>
      <c r="P554" s="14">
        <v>6.6242325192760201E-2</v>
      </c>
      <c r="Q554" s="14"/>
      <c r="R554" s="14">
        <v>2.86027077062035E-2</v>
      </c>
      <c r="S554" s="14">
        <v>5.6825736519309999E-2</v>
      </c>
      <c r="T554" s="14">
        <v>6.09312731160319E-2</v>
      </c>
      <c r="U554" s="14">
        <v>5.20960715290796E-2</v>
      </c>
      <c r="V554" s="14">
        <v>2.5230734291440401E-2</v>
      </c>
      <c r="W554" s="14">
        <v>3.86732305569122E-2</v>
      </c>
      <c r="X554" s="14">
        <v>3.8204199062468899E-2</v>
      </c>
      <c r="Y554" s="14">
        <v>4.76794585196961E-2</v>
      </c>
      <c r="Z554" s="14">
        <v>4.9471843050201102E-2</v>
      </c>
      <c r="AA554" s="14"/>
      <c r="AB554" s="14">
        <v>6.2550808078386894E-2</v>
      </c>
      <c r="AC554" s="14">
        <v>6.7651758299426698E-2</v>
      </c>
      <c r="AD554" s="14">
        <v>2.69100010423243E-2</v>
      </c>
      <c r="AE554" s="14">
        <v>9.7576888955193692E-3</v>
      </c>
      <c r="AF554" s="14">
        <v>0</v>
      </c>
      <c r="AG554" s="14"/>
      <c r="AH554" s="14">
        <v>1.70361925352123E-2</v>
      </c>
      <c r="AI554" s="14">
        <v>4.8643810025147199E-2</v>
      </c>
      <c r="AJ554" s="14"/>
      <c r="AK554" s="14">
        <v>2.59189116104072E-2</v>
      </c>
      <c r="AL554" s="14">
        <v>4.5061972945951601E-2</v>
      </c>
      <c r="AM554" s="14"/>
      <c r="AN554" s="14">
        <v>2.7012019715903699E-2</v>
      </c>
      <c r="AO554" s="14">
        <v>5.3402310838134702E-2</v>
      </c>
      <c r="AP554" s="14"/>
      <c r="AQ554" s="14">
        <v>2.4594092588521899E-2</v>
      </c>
      <c r="AR554" s="14">
        <v>4.0922291206207301E-2</v>
      </c>
      <c r="AS554" s="14">
        <v>5.8351561467945699E-2</v>
      </c>
    </row>
    <row r="555" spans="2:45" x14ac:dyDescent="0.35">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row>
    <row r="556" spans="2:45" x14ac:dyDescent="0.35">
      <c r="B556" s="6" t="s">
        <v>214</v>
      </c>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row>
    <row r="557" spans="2:45" x14ac:dyDescent="0.35">
      <c r="B557" s="24" t="s">
        <v>76</v>
      </c>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row>
    <row r="558" spans="2:45" x14ac:dyDescent="0.35">
      <c r="B558" t="s">
        <v>196</v>
      </c>
      <c r="C558" s="14">
        <v>8.4218695944648994E-2</v>
      </c>
      <c r="D558" s="14">
        <v>8.7495147402604306E-2</v>
      </c>
      <c r="E558" s="14">
        <v>8.10760215572289E-2</v>
      </c>
      <c r="F558" s="14"/>
      <c r="G558" s="14">
        <v>0.14684335701314</v>
      </c>
      <c r="H558" s="14">
        <v>0.100563905668169</v>
      </c>
      <c r="I558" s="14">
        <v>8.8921255161795901E-2</v>
      </c>
      <c r="J558" s="14">
        <v>4.6585102074935797E-2</v>
      </c>
      <c r="K558" s="14">
        <v>3.9932659582675001E-2</v>
      </c>
      <c r="L558" s="14"/>
      <c r="M558" s="14">
        <v>7.7821550958857705E-2</v>
      </c>
      <c r="N558" s="14">
        <v>6.66105229331201E-2</v>
      </c>
      <c r="O558" s="14">
        <v>0.11933425258645</v>
      </c>
      <c r="P558" s="14">
        <v>7.8402457023422203E-2</v>
      </c>
      <c r="Q558" s="14"/>
      <c r="R558" s="14">
        <v>0.10280035554853401</v>
      </c>
      <c r="S558" s="14">
        <v>5.6186265595476403E-2</v>
      </c>
      <c r="T558" s="14">
        <v>9.7576515361570498E-2</v>
      </c>
      <c r="U558" s="14">
        <v>4.81820587716573E-2</v>
      </c>
      <c r="V558" s="14">
        <v>0.102201855449341</v>
      </c>
      <c r="W558" s="14">
        <v>0.13135114542683601</v>
      </c>
      <c r="X558" s="14">
        <v>5.9023163989674603E-2</v>
      </c>
      <c r="Y558" s="14">
        <v>7.8105263079399703E-2</v>
      </c>
      <c r="Z558" s="14">
        <v>8.8991992775501905E-2</v>
      </c>
      <c r="AA558" s="14"/>
      <c r="AB558" s="14">
        <v>8.6398564021937602E-2</v>
      </c>
      <c r="AC558" s="14">
        <v>6.9591462973410206E-2</v>
      </c>
      <c r="AD558" s="14">
        <v>8.0758111770156807E-2</v>
      </c>
      <c r="AE558" s="14">
        <v>0.104659624347556</v>
      </c>
      <c r="AF558" s="14">
        <v>0.106376716887099</v>
      </c>
      <c r="AG558" s="14"/>
      <c r="AH558" s="14">
        <v>0.12497043943180799</v>
      </c>
      <c r="AI558" s="14">
        <v>6.8370677140951103E-2</v>
      </c>
      <c r="AJ558" s="14"/>
      <c r="AK558" s="14">
        <v>0.13145178384568801</v>
      </c>
      <c r="AL558" s="14">
        <v>6.3013374819114398E-2</v>
      </c>
      <c r="AM558" s="14"/>
      <c r="AN558" s="14">
        <v>0.108890597049053</v>
      </c>
      <c r="AO558" s="14">
        <v>6.4642947749090907E-2</v>
      </c>
      <c r="AP558" s="14"/>
      <c r="AQ558" s="14">
        <v>0.110372494276577</v>
      </c>
      <c r="AR558" s="14">
        <v>7.1745694164742094E-2</v>
      </c>
      <c r="AS558" s="14">
        <v>9.3562390502054504E-2</v>
      </c>
    </row>
    <row r="559" spans="2:45" x14ac:dyDescent="0.35">
      <c r="B559" t="s">
        <v>197</v>
      </c>
      <c r="C559" s="14">
        <v>0.108643771636658</v>
      </c>
      <c r="D559" s="14">
        <v>0.122900460841497</v>
      </c>
      <c r="E559" s="14">
        <v>9.3405015951523798E-2</v>
      </c>
      <c r="F559" s="14"/>
      <c r="G559" s="14">
        <v>0.18842909173244199</v>
      </c>
      <c r="H559" s="14">
        <v>0.15335897231825199</v>
      </c>
      <c r="I559" s="14">
        <v>9.4792217772512996E-2</v>
      </c>
      <c r="J559" s="14">
        <v>7.1568956216404203E-2</v>
      </c>
      <c r="K559" s="14">
        <v>3.3816433762119902E-2</v>
      </c>
      <c r="L559" s="14"/>
      <c r="M559" s="14">
        <v>9.3580308389085098E-2</v>
      </c>
      <c r="N559" s="14">
        <v>9.4672434314395107E-2</v>
      </c>
      <c r="O559" s="14">
        <v>0.14013336051679401</v>
      </c>
      <c r="P559" s="14">
        <v>0.11190578499244801</v>
      </c>
      <c r="Q559" s="14"/>
      <c r="R559" s="14">
        <v>0.15925493998176901</v>
      </c>
      <c r="S559" s="14">
        <v>8.0376587649189396E-2</v>
      </c>
      <c r="T559" s="14">
        <v>8.7095617605054895E-2</v>
      </c>
      <c r="U559" s="14">
        <v>9.4789650143530593E-2</v>
      </c>
      <c r="V559" s="14">
        <v>8.6735530833032495E-2</v>
      </c>
      <c r="W559" s="14">
        <v>0.12884654251841501</v>
      </c>
      <c r="X559" s="14">
        <v>0.10739840335376299</v>
      </c>
      <c r="Y559" s="14">
        <v>0.119344973764546</v>
      </c>
      <c r="Z559" s="14">
        <v>0.105898488896354</v>
      </c>
      <c r="AA559" s="14"/>
      <c r="AB559" s="14">
        <v>7.1381721525195896E-2</v>
      </c>
      <c r="AC559" s="14">
        <v>0.12554132696892201</v>
      </c>
      <c r="AD559" s="14">
        <v>0.109067365802185</v>
      </c>
      <c r="AE559" s="14">
        <v>0.12126363741495901</v>
      </c>
      <c r="AF559" s="14">
        <v>0.255551868489172</v>
      </c>
      <c r="AG559" s="14"/>
      <c r="AH559" s="14">
        <v>0.16592323265235201</v>
      </c>
      <c r="AI559" s="14">
        <v>8.2663375188405205E-2</v>
      </c>
      <c r="AJ559" s="14"/>
      <c r="AK559" s="14">
        <v>0.163959783829008</v>
      </c>
      <c r="AL559" s="14">
        <v>7.8693287108590207E-2</v>
      </c>
      <c r="AM559" s="14"/>
      <c r="AN559" s="14">
        <v>0.14674274569882501</v>
      </c>
      <c r="AO559" s="14">
        <v>7.8774254240395705E-2</v>
      </c>
      <c r="AP559" s="14"/>
      <c r="AQ559" s="14">
        <v>0.11184077371819499</v>
      </c>
      <c r="AR559" s="14">
        <v>0.110188837237209</v>
      </c>
      <c r="AS559" s="14">
        <v>0.110640729286518</v>
      </c>
    </row>
    <row r="560" spans="2:45" x14ac:dyDescent="0.35">
      <c r="B560" t="s">
        <v>198</v>
      </c>
      <c r="C560" s="14">
        <v>0.12619389207902201</v>
      </c>
      <c r="D560" s="14">
        <v>0.14116339166987699</v>
      </c>
      <c r="E560" s="14">
        <v>0.111326423111717</v>
      </c>
      <c r="F560" s="14"/>
      <c r="G560" s="14">
        <v>0.17999464235718099</v>
      </c>
      <c r="H560" s="14">
        <v>0.15700783314675301</v>
      </c>
      <c r="I560" s="14">
        <v>0.136546989417897</v>
      </c>
      <c r="J560" s="14">
        <v>8.2467237555243794E-2</v>
      </c>
      <c r="K560" s="14">
        <v>7.3789792846441396E-2</v>
      </c>
      <c r="L560" s="14"/>
      <c r="M560" s="14">
        <v>0.112450582365775</v>
      </c>
      <c r="N560" s="14">
        <v>0.11927547375371</v>
      </c>
      <c r="O560" s="14">
        <v>0.12720364160144401</v>
      </c>
      <c r="P560" s="14">
        <v>0.149821432643959</v>
      </c>
      <c r="Q560" s="14"/>
      <c r="R560" s="14">
        <v>0.16288338033641001</v>
      </c>
      <c r="S560" s="14">
        <v>9.1324527874595801E-2</v>
      </c>
      <c r="T560" s="14">
        <v>8.7811683583199102E-2</v>
      </c>
      <c r="U560" s="14">
        <v>0.112537025970689</v>
      </c>
      <c r="V560" s="14">
        <v>0.119545172685566</v>
      </c>
      <c r="W560" s="14">
        <v>0.14434208916853999</v>
      </c>
      <c r="X560" s="14">
        <v>0.14117612292211501</v>
      </c>
      <c r="Y560" s="14">
        <v>0.178187985815733</v>
      </c>
      <c r="Z560" s="14">
        <v>0.124063958607494</v>
      </c>
      <c r="AA560" s="14"/>
      <c r="AB560" s="14">
        <v>0.106402918924883</v>
      </c>
      <c r="AC560" s="14">
        <v>0.11314447902132101</v>
      </c>
      <c r="AD560" s="14">
        <v>0.14733008981589199</v>
      </c>
      <c r="AE560" s="14">
        <v>0.14311003387292601</v>
      </c>
      <c r="AF560" s="14">
        <v>0.17892748224142299</v>
      </c>
      <c r="AG560" s="14"/>
      <c r="AH560" s="14">
        <v>0.16757200974855299</v>
      </c>
      <c r="AI560" s="14">
        <v>0.108211432695605</v>
      </c>
      <c r="AJ560" s="14"/>
      <c r="AK560" s="14">
        <v>0.14603448474097899</v>
      </c>
      <c r="AL560" s="14">
        <v>0.114537568554955</v>
      </c>
      <c r="AM560" s="14"/>
      <c r="AN560" s="14">
        <v>0.18421143477032101</v>
      </c>
      <c r="AO560" s="14">
        <v>7.9020950088221395E-2</v>
      </c>
      <c r="AP560" s="14"/>
      <c r="AQ560" s="14">
        <v>0.167970827778816</v>
      </c>
      <c r="AR560" s="14">
        <v>0.107838139317065</v>
      </c>
      <c r="AS560" s="14">
        <v>0.11694896842203301</v>
      </c>
    </row>
    <row r="561" spans="2:45" x14ac:dyDescent="0.35">
      <c r="B561" t="s">
        <v>199</v>
      </c>
      <c r="C561" s="14">
        <v>9.4716236092242306E-2</v>
      </c>
      <c r="D561" s="14">
        <v>0.10158857338979101</v>
      </c>
      <c r="E561" s="14">
        <v>8.7963166040181701E-2</v>
      </c>
      <c r="F561" s="14"/>
      <c r="G561" s="14">
        <v>0.12785099237664799</v>
      </c>
      <c r="H561" s="14">
        <v>0.104836314688722</v>
      </c>
      <c r="I561" s="14">
        <v>0.10655263244841</v>
      </c>
      <c r="J561" s="14">
        <v>8.2269772536405106E-2</v>
      </c>
      <c r="K561" s="14">
        <v>4.8851794711972103E-2</v>
      </c>
      <c r="L561" s="14"/>
      <c r="M561" s="14">
        <v>0.11913824202708299</v>
      </c>
      <c r="N561" s="14">
        <v>9.96851526158231E-2</v>
      </c>
      <c r="O561" s="14">
        <v>7.4428217509124095E-2</v>
      </c>
      <c r="P561" s="14">
        <v>8.0521936386673904E-2</v>
      </c>
      <c r="Q561" s="14"/>
      <c r="R561" s="14">
        <v>0.1120576977986</v>
      </c>
      <c r="S561" s="14">
        <v>9.5196166910566996E-2</v>
      </c>
      <c r="T561" s="14">
        <v>7.7944268987655704E-2</v>
      </c>
      <c r="U561" s="14">
        <v>6.7493284056347302E-2</v>
      </c>
      <c r="V561" s="14">
        <v>0.103671196189434</v>
      </c>
      <c r="W561" s="14">
        <v>9.1311505148137698E-2</v>
      </c>
      <c r="X561" s="14">
        <v>7.2377661735325199E-2</v>
      </c>
      <c r="Y561" s="14">
        <v>0.115526813705755</v>
      </c>
      <c r="Z561" s="14">
        <v>0.11435909029002</v>
      </c>
      <c r="AA561" s="14"/>
      <c r="AB561" s="14">
        <v>6.5031892320303999E-2</v>
      </c>
      <c r="AC561" s="14">
        <v>9.9936702213911294E-2</v>
      </c>
      <c r="AD561" s="14">
        <v>9.6461710772230994E-2</v>
      </c>
      <c r="AE561" s="14">
        <v>0.12726602255526601</v>
      </c>
      <c r="AF561" s="14">
        <v>9.9143841510751604E-2</v>
      </c>
      <c r="AG561" s="14"/>
      <c r="AH561" s="14">
        <v>0.14656387975367799</v>
      </c>
      <c r="AI561" s="14">
        <v>7.0998225253906005E-2</v>
      </c>
      <c r="AJ561" s="14"/>
      <c r="AK561" s="14">
        <v>0.13268195388798801</v>
      </c>
      <c r="AL561" s="14">
        <v>7.6808925219317203E-2</v>
      </c>
      <c r="AM561" s="14"/>
      <c r="AN561" s="14">
        <v>0.118680913688036</v>
      </c>
      <c r="AO561" s="14">
        <v>7.5250639727926394E-2</v>
      </c>
      <c r="AP561" s="14"/>
      <c r="AQ561" s="14">
        <v>0.11822178555315099</v>
      </c>
      <c r="AR561" s="14">
        <v>9.1987476411054897E-2</v>
      </c>
      <c r="AS561" s="14">
        <v>6.9022812998033506E-2</v>
      </c>
    </row>
    <row r="562" spans="2:45" x14ac:dyDescent="0.35">
      <c r="B562" t="s">
        <v>200</v>
      </c>
      <c r="C562" s="14">
        <v>7.0018075532934404E-2</v>
      </c>
      <c r="D562" s="14">
        <v>8.0599492682068896E-2</v>
      </c>
      <c r="E562" s="14">
        <v>5.85584545817198E-2</v>
      </c>
      <c r="F562" s="14"/>
      <c r="G562" s="14">
        <v>5.2127196449284499E-2</v>
      </c>
      <c r="H562" s="14">
        <v>9.2249368952803001E-2</v>
      </c>
      <c r="I562" s="14">
        <v>6.7518518759938306E-2</v>
      </c>
      <c r="J562" s="14">
        <v>7.2711336266143206E-2</v>
      </c>
      <c r="K562" s="14">
        <v>6.0913759506848998E-2</v>
      </c>
      <c r="L562" s="14"/>
      <c r="M562" s="14">
        <v>0.108463979062843</v>
      </c>
      <c r="N562" s="14">
        <v>7.7610251233588501E-2</v>
      </c>
      <c r="O562" s="14">
        <v>4.4930301583221303E-2</v>
      </c>
      <c r="P562" s="14">
        <v>4.4087823392771799E-2</v>
      </c>
      <c r="Q562" s="14"/>
      <c r="R562" s="14">
        <v>8.6777093971471306E-2</v>
      </c>
      <c r="S562" s="14">
        <v>9.0317074383302803E-2</v>
      </c>
      <c r="T562" s="14">
        <v>5.4412127744992198E-2</v>
      </c>
      <c r="U562" s="14">
        <v>7.6728603474996299E-2</v>
      </c>
      <c r="V562" s="14">
        <v>6.8843616432678501E-2</v>
      </c>
      <c r="W562" s="14">
        <v>4.6873311612334399E-2</v>
      </c>
      <c r="X562" s="14">
        <v>3.0169443643213601E-2</v>
      </c>
      <c r="Y562" s="14">
        <v>6.5628759133939105E-2</v>
      </c>
      <c r="Z562" s="14">
        <v>8.1784268229337098E-2</v>
      </c>
      <c r="AA562" s="14"/>
      <c r="AB562" s="14">
        <v>6.1996982352126001E-2</v>
      </c>
      <c r="AC562" s="14">
        <v>5.8691168188320202E-2</v>
      </c>
      <c r="AD562" s="14">
        <v>7.7208468994579796E-2</v>
      </c>
      <c r="AE562" s="14">
        <v>9.3276329648023695E-2</v>
      </c>
      <c r="AF562" s="14">
        <v>1.6426306575214201E-2</v>
      </c>
      <c r="AG562" s="14"/>
      <c r="AH562" s="14">
        <v>7.8398325006282105E-2</v>
      </c>
      <c r="AI562" s="14">
        <v>6.9996579049362906E-2</v>
      </c>
      <c r="AJ562" s="14"/>
      <c r="AK562" s="14">
        <v>7.0470314531810893E-2</v>
      </c>
      <c r="AL562" s="14">
        <v>7.13256477046951E-2</v>
      </c>
      <c r="AM562" s="14"/>
      <c r="AN562" s="14">
        <v>7.4851909067507896E-2</v>
      </c>
      <c r="AO562" s="14">
        <v>6.5587625681600203E-2</v>
      </c>
      <c r="AP562" s="14"/>
      <c r="AQ562" s="14">
        <v>7.6580514105642206E-2</v>
      </c>
      <c r="AR562" s="14">
        <v>6.8107686648422899E-2</v>
      </c>
      <c r="AS562" s="14">
        <v>6.8598644423679703E-2</v>
      </c>
    </row>
    <row r="563" spans="2:45" x14ac:dyDescent="0.35">
      <c r="B563" t="s">
        <v>201</v>
      </c>
      <c r="C563" s="14">
        <v>0.47567143808409501</v>
      </c>
      <c r="D563" s="14">
        <v>0.42932033008193199</v>
      </c>
      <c r="E563" s="14">
        <v>0.52341264756565598</v>
      </c>
      <c r="F563" s="14"/>
      <c r="G563" s="14">
        <v>0.27307428122761501</v>
      </c>
      <c r="H563" s="14">
        <v>0.351753907914168</v>
      </c>
      <c r="I563" s="14">
        <v>0.46204757044375899</v>
      </c>
      <c r="J563" s="14">
        <v>0.59326212911972598</v>
      </c>
      <c r="K563" s="14">
        <v>0.70942771500060897</v>
      </c>
      <c r="L563" s="14"/>
      <c r="M563" s="14">
        <v>0.462972667770923</v>
      </c>
      <c r="N563" s="14">
        <v>0.50338611855956195</v>
      </c>
      <c r="O563" s="14">
        <v>0.46063128650476398</v>
      </c>
      <c r="P563" s="14">
        <v>0.47166625523630401</v>
      </c>
      <c r="Q563" s="14"/>
      <c r="R563" s="14">
        <v>0.34797140758954098</v>
      </c>
      <c r="S563" s="14">
        <v>0.53767275760738298</v>
      </c>
      <c r="T563" s="14">
        <v>0.53148542575351798</v>
      </c>
      <c r="U563" s="14">
        <v>0.54030491395042801</v>
      </c>
      <c r="V563" s="14">
        <v>0.51396264065078401</v>
      </c>
      <c r="W563" s="14">
        <v>0.40658446776523699</v>
      </c>
      <c r="X563" s="14">
        <v>0.55070883875747201</v>
      </c>
      <c r="Y563" s="14">
        <v>0.40109591232200698</v>
      </c>
      <c r="Z563" s="14">
        <v>0.45664350103753298</v>
      </c>
      <c r="AA563" s="14"/>
      <c r="AB563" s="14">
        <v>0.55095211865542304</v>
      </c>
      <c r="AC563" s="14">
        <v>0.47679465469565901</v>
      </c>
      <c r="AD563" s="14">
        <v>0.46696343677124202</v>
      </c>
      <c r="AE563" s="14">
        <v>0.38783394310319802</v>
      </c>
      <c r="AF563" s="14">
        <v>0.34357378429634</v>
      </c>
      <c r="AG563" s="14"/>
      <c r="AH563" s="14">
        <v>0.288734450847275</v>
      </c>
      <c r="AI563" s="14">
        <v>0.56017299567771195</v>
      </c>
      <c r="AJ563" s="14"/>
      <c r="AK563" s="14">
        <v>0.33242512483199299</v>
      </c>
      <c r="AL563" s="14">
        <v>0.55378728577091996</v>
      </c>
      <c r="AM563" s="14"/>
      <c r="AN563" s="14">
        <v>0.34116517402871399</v>
      </c>
      <c r="AO563" s="14">
        <v>0.58747006250869904</v>
      </c>
      <c r="AP563" s="14"/>
      <c r="AQ563" s="14">
        <v>0.394190288422399</v>
      </c>
      <c r="AR563" s="14">
        <v>0.50881170055501201</v>
      </c>
      <c r="AS563" s="14">
        <v>0.49085409430761701</v>
      </c>
    </row>
    <row r="564" spans="2:45" x14ac:dyDescent="0.35">
      <c r="B564" t="s">
        <v>70</v>
      </c>
      <c r="C564" s="14">
        <v>4.0537890630400003E-2</v>
      </c>
      <c r="D564" s="14">
        <v>3.6932603932229698E-2</v>
      </c>
      <c r="E564" s="14">
        <v>4.42582711919721E-2</v>
      </c>
      <c r="F564" s="14"/>
      <c r="G564" s="14">
        <v>3.1680438843689998E-2</v>
      </c>
      <c r="H564" s="14">
        <v>4.0229697311132302E-2</v>
      </c>
      <c r="I564" s="14">
        <v>4.36208159956872E-2</v>
      </c>
      <c r="J564" s="14">
        <v>5.1135466231141798E-2</v>
      </c>
      <c r="K564" s="14">
        <v>3.3267844589333399E-2</v>
      </c>
      <c r="L564" s="14"/>
      <c r="M564" s="14">
        <v>2.5572669425432799E-2</v>
      </c>
      <c r="N564" s="14">
        <v>3.8760046589800597E-2</v>
      </c>
      <c r="O564" s="14">
        <v>3.3338939698201502E-2</v>
      </c>
      <c r="P564" s="14">
        <v>6.3594310324421505E-2</v>
      </c>
      <c r="Q564" s="14"/>
      <c r="R564" s="14">
        <v>2.8255124773673999E-2</v>
      </c>
      <c r="S564" s="14">
        <v>4.8926619979486101E-2</v>
      </c>
      <c r="T564" s="14">
        <v>6.3674360964009899E-2</v>
      </c>
      <c r="U564" s="14">
        <v>5.9964463632351597E-2</v>
      </c>
      <c r="V564" s="14">
        <v>5.0399877591637198E-3</v>
      </c>
      <c r="W564" s="14">
        <v>5.0690938360500003E-2</v>
      </c>
      <c r="X564" s="14">
        <v>3.91463655984369E-2</v>
      </c>
      <c r="Y564" s="14">
        <v>4.2110292178619502E-2</v>
      </c>
      <c r="Z564" s="14">
        <v>2.8258700163760399E-2</v>
      </c>
      <c r="AA564" s="14"/>
      <c r="AB564" s="14">
        <v>5.7835802200130203E-2</v>
      </c>
      <c r="AC564" s="14">
        <v>5.6300205938456499E-2</v>
      </c>
      <c r="AD564" s="14">
        <v>2.2210816073713301E-2</v>
      </c>
      <c r="AE564" s="14">
        <v>2.2590409058070499E-2</v>
      </c>
      <c r="AF564" s="14">
        <v>0</v>
      </c>
      <c r="AG564" s="14"/>
      <c r="AH564" s="14">
        <v>2.7837662560051501E-2</v>
      </c>
      <c r="AI564" s="14">
        <v>3.9586714994058497E-2</v>
      </c>
      <c r="AJ564" s="14"/>
      <c r="AK564" s="14">
        <v>2.2976554332533601E-2</v>
      </c>
      <c r="AL564" s="14">
        <v>4.1833910822408102E-2</v>
      </c>
      <c r="AM564" s="14"/>
      <c r="AN564" s="14">
        <v>2.5457225697542302E-2</v>
      </c>
      <c r="AO564" s="14">
        <v>4.9253520004066798E-2</v>
      </c>
      <c r="AP564" s="14"/>
      <c r="AQ564" s="14">
        <v>2.0823316145219799E-2</v>
      </c>
      <c r="AR564" s="14">
        <v>4.1320465666493902E-2</v>
      </c>
      <c r="AS564" s="14">
        <v>5.0372360060063501E-2</v>
      </c>
    </row>
    <row r="565" spans="2:45" x14ac:dyDescent="0.35">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row>
    <row r="566" spans="2:45" x14ac:dyDescent="0.35">
      <c r="B566" s="6" t="s">
        <v>220</v>
      </c>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row>
    <row r="567" spans="2:45" x14ac:dyDescent="0.35">
      <c r="B567" s="24" t="s">
        <v>76</v>
      </c>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row>
    <row r="568" spans="2:45" x14ac:dyDescent="0.35">
      <c r="B568" t="s">
        <v>215</v>
      </c>
      <c r="C568" s="14">
        <v>0.104240191373798</v>
      </c>
      <c r="D568" s="14">
        <v>0.13291727029350101</v>
      </c>
      <c r="E568" s="14">
        <v>7.4431293911474905E-2</v>
      </c>
      <c r="F568" s="14"/>
      <c r="G568" s="14">
        <v>0.12645408446453199</v>
      </c>
      <c r="H568" s="14">
        <v>0.125237345007043</v>
      </c>
      <c r="I568" s="14">
        <v>9.5424089390270597E-2</v>
      </c>
      <c r="J568" s="14">
        <v>9.5581025235498898E-2</v>
      </c>
      <c r="K568" s="14">
        <v>7.6933864299981405E-2</v>
      </c>
      <c r="L568" s="14"/>
      <c r="M568" s="14">
        <v>0.13974808818489501</v>
      </c>
      <c r="N568" s="14">
        <v>9.2928063037804001E-2</v>
      </c>
      <c r="O568" s="14">
        <v>0.11859075593693599</v>
      </c>
      <c r="P568" s="14">
        <v>6.7124121273036005E-2</v>
      </c>
      <c r="Q568" s="14"/>
      <c r="R568" s="14">
        <v>0.17149431147925501</v>
      </c>
      <c r="S568" s="14">
        <v>9.5715897238045106E-2</v>
      </c>
      <c r="T568" s="14">
        <v>7.5199803596687903E-2</v>
      </c>
      <c r="U568" s="14">
        <v>0.107559250237809</v>
      </c>
      <c r="V568" s="14">
        <v>6.9484001025594905E-2</v>
      </c>
      <c r="W568" s="14">
        <v>8.8768640115458805E-2</v>
      </c>
      <c r="X568" s="14">
        <v>9.1136049551849604E-2</v>
      </c>
      <c r="Y568" s="14">
        <v>6.7165632139063694E-2</v>
      </c>
      <c r="Z568" s="14">
        <v>0.111979403559228</v>
      </c>
      <c r="AA568" s="14"/>
      <c r="AB568" s="14">
        <v>4.0774680510912799E-2</v>
      </c>
      <c r="AC568" s="14">
        <v>6.8502469689708495E-2</v>
      </c>
      <c r="AD568" s="14">
        <v>0.14708797474219601</v>
      </c>
      <c r="AE568" s="14">
        <v>0.18857159698870299</v>
      </c>
      <c r="AF568" s="14">
        <v>0.153710435004214</v>
      </c>
      <c r="AG568" s="14"/>
      <c r="AH568" s="14">
        <v>0.179813763569107</v>
      </c>
      <c r="AI568" s="14">
        <v>7.5501337760091394E-2</v>
      </c>
      <c r="AJ568" s="14"/>
      <c r="AK568" s="14">
        <v>0.18407547683567799</v>
      </c>
      <c r="AL568" s="14">
        <v>7.2168441114903906E-2</v>
      </c>
      <c r="AM568" s="14"/>
      <c r="AN568" s="14">
        <v>0.179728216457364</v>
      </c>
      <c r="AO568" s="14">
        <v>4.4797066652573402E-2</v>
      </c>
      <c r="AP568" s="14"/>
      <c r="AQ568" s="14">
        <v>0.23936899912086701</v>
      </c>
      <c r="AR568" s="14">
        <v>5.4106186682058799E-2</v>
      </c>
      <c r="AS568" s="14">
        <v>7.9935514896389503E-2</v>
      </c>
    </row>
    <row r="569" spans="2:45" x14ac:dyDescent="0.35">
      <c r="B569" t="s">
        <v>216</v>
      </c>
      <c r="C569" s="14">
        <v>0.31365130352984899</v>
      </c>
      <c r="D569" s="14">
        <v>0.35608388887493603</v>
      </c>
      <c r="E569" s="14">
        <v>0.27142118091951101</v>
      </c>
      <c r="F569" s="14"/>
      <c r="G569" s="14">
        <v>0.35982913577046399</v>
      </c>
      <c r="H569" s="14">
        <v>0.339468050607377</v>
      </c>
      <c r="I569" s="14">
        <v>0.239666954708978</v>
      </c>
      <c r="J569" s="14">
        <v>0.30300002774990997</v>
      </c>
      <c r="K569" s="14">
        <v>0.33798219357346798</v>
      </c>
      <c r="L569" s="14"/>
      <c r="M569" s="14">
        <v>0.40296116579788399</v>
      </c>
      <c r="N569" s="14">
        <v>0.29059206601583998</v>
      </c>
      <c r="O569" s="14">
        <v>0.26125297610318599</v>
      </c>
      <c r="P569" s="14">
        <v>0.28970422746434998</v>
      </c>
      <c r="Q569" s="14"/>
      <c r="R569" s="14">
        <v>0.32552792714951601</v>
      </c>
      <c r="S569" s="14">
        <v>0.31319275897061699</v>
      </c>
      <c r="T569" s="14">
        <v>0.28095073957858402</v>
      </c>
      <c r="U569" s="14">
        <v>0.25496312885574102</v>
      </c>
      <c r="V569" s="14">
        <v>0.358567336111904</v>
      </c>
      <c r="W569" s="14">
        <v>0.34663470671562902</v>
      </c>
      <c r="X569" s="14">
        <v>0.31266413633100898</v>
      </c>
      <c r="Y569" s="14">
        <v>0.41291023690353201</v>
      </c>
      <c r="Z569" s="14">
        <v>0.28035160366550699</v>
      </c>
      <c r="AA569" s="14"/>
      <c r="AB569" s="14">
        <v>0.24216951765662101</v>
      </c>
      <c r="AC569" s="14">
        <v>0.311836212193562</v>
      </c>
      <c r="AD569" s="14">
        <v>0.34585972855592001</v>
      </c>
      <c r="AE569" s="14">
        <v>0.36717707892738299</v>
      </c>
      <c r="AF569" s="14">
        <v>0.54919122826470401</v>
      </c>
      <c r="AG569" s="14"/>
      <c r="AH569" s="14">
        <v>0.40962682757517299</v>
      </c>
      <c r="AI569" s="14">
        <v>0.281999431605574</v>
      </c>
      <c r="AJ569" s="14"/>
      <c r="AK569" s="14">
        <v>0.42411818119162797</v>
      </c>
      <c r="AL569" s="14">
        <v>0.27768617796518502</v>
      </c>
      <c r="AM569" s="14"/>
      <c r="AN569" s="14">
        <v>0.40987399296829102</v>
      </c>
      <c r="AO569" s="14">
        <v>0.242375242306861</v>
      </c>
      <c r="AP569" s="14"/>
      <c r="AQ569" s="14">
        <v>0.48687134605462801</v>
      </c>
      <c r="AR569" s="14">
        <v>0.27182520244573999</v>
      </c>
      <c r="AS569" s="14">
        <v>0.21908478148542701</v>
      </c>
    </row>
    <row r="570" spans="2:45" x14ac:dyDescent="0.35">
      <c r="B570" t="s">
        <v>217</v>
      </c>
      <c r="C570" s="14">
        <v>0.40489896920179302</v>
      </c>
      <c r="D570" s="14">
        <v>0.37628497654459597</v>
      </c>
      <c r="E570" s="14">
        <v>0.434590177628281</v>
      </c>
      <c r="F570" s="14"/>
      <c r="G570" s="14">
        <v>0.35929529224446199</v>
      </c>
      <c r="H570" s="14">
        <v>0.36904534786966298</v>
      </c>
      <c r="I570" s="14">
        <v>0.44481672921066501</v>
      </c>
      <c r="J570" s="14">
        <v>0.431386888566413</v>
      </c>
      <c r="K570" s="14">
        <v>0.41460793851959199</v>
      </c>
      <c r="L570" s="14"/>
      <c r="M570" s="14">
        <v>0.32982308803978</v>
      </c>
      <c r="N570" s="14">
        <v>0.42701437404298798</v>
      </c>
      <c r="O570" s="14">
        <v>0.46396345615888301</v>
      </c>
      <c r="P570" s="14">
        <v>0.40889025885062502</v>
      </c>
      <c r="Q570" s="14"/>
      <c r="R570" s="14">
        <v>0.35707210099505099</v>
      </c>
      <c r="S570" s="14">
        <v>0.39016350025202901</v>
      </c>
      <c r="T570" s="14">
        <v>0.437005767864307</v>
      </c>
      <c r="U570" s="14">
        <v>0.43287034079037801</v>
      </c>
      <c r="V570" s="14">
        <v>0.39285191538825498</v>
      </c>
      <c r="W570" s="14">
        <v>0.41619584189341302</v>
      </c>
      <c r="X570" s="14">
        <v>0.43055727086091</v>
      </c>
      <c r="Y570" s="14">
        <v>0.38602779553444</v>
      </c>
      <c r="Z570" s="14">
        <v>0.42059809719809399</v>
      </c>
      <c r="AA570" s="14"/>
      <c r="AB570" s="14">
        <v>0.489485269619023</v>
      </c>
      <c r="AC570" s="14">
        <v>0.40446386325625799</v>
      </c>
      <c r="AD570" s="14">
        <v>0.371247548184587</v>
      </c>
      <c r="AE570" s="14">
        <v>0.33882122137259102</v>
      </c>
      <c r="AF570" s="14">
        <v>0.23004747072814299</v>
      </c>
      <c r="AG570" s="14"/>
      <c r="AH570" s="14">
        <v>0.31509057351192699</v>
      </c>
      <c r="AI570" s="14">
        <v>0.44345909564261199</v>
      </c>
      <c r="AJ570" s="14"/>
      <c r="AK570" s="14">
        <v>0.30540754746653898</v>
      </c>
      <c r="AL570" s="14">
        <v>0.447162248748534</v>
      </c>
      <c r="AM570" s="14"/>
      <c r="AN570" s="14">
        <v>0.32065654832422402</v>
      </c>
      <c r="AO570" s="14">
        <v>0.47128685665871001</v>
      </c>
      <c r="AP570" s="14"/>
      <c r="AQ570" s="14">
        <v>0.23238744884158799</v>
      </c>
      <c r="AR570" s="14">
        <v>0.47102641290295399</v>
      </c>
      <c r="AS570" s="14">
        <v>0.44075665825038801</v>
      </c>
    </row>
    <row r="571" spans="2:45" x14ac:dyDescent="0.35">
      <c r="B571" t="s">
        <v>218</v>
      </c>
      <c r="C571" s="14">
        <v>9.8491390171931606E-2</v>
      </c>
      <c r="D571" s="14">
        <v>7.3363726950487998E-2</v>
      </c>
      <c r="E571" s="14">
        <v>0.12314627330861599</v>
      </c>
      <c r="F571" s="14"/>
      <c r="G571" s="14">
        <v>0.107662201463099</v>
      </c>
      <c r="H571" s="14">
        <v>0.105721326165353</v>
      </c>
      <c r="I571" s="14">
        <v>0.10404229713956099</v>
      </c>
      <c r="J571" s="14">
        <v>8.4892313646618603E-2</v>
      </c>
      <c r="K571" s="14">
        <v>9.0035821476788999E-2</v>
      </c>
      <c r="L571" s="14"/>
      <c r="M571" s="14">
        <v>7.0375211369585994E-2</v>
      </c>
      <c r="N571" s="14">
        <v>0.11727950089825501</v>
      </c>
      <c r="O571" s="14">
        <v>9.6179257004420995E-2</v>
      </c>
      <c r="P571" s="14">
        <v>0.113279335913624</v>
      </c>
      <c r="Q571" s="14"/>
      <c r="R571" s="14">
        <v>8.8947148689184505E-2</v>
      </c>
      <c r="S571" s="14">
        <v>0.111706936420331</v>
      </c>
      <c r="T571" s="14">
        <v>0.10549010086885199</v>
      </c>
      <c r="U571" s="14">
        <v>9.9633596879723493E-2</v>
      </c>
      <c r="V571" s="14">
        <v>0.101743656766684</v>
      </c>
      <c r="W571" s="14">
        <v>8.2099076732281007E-2</v>
      </c>
      <c r="X571" s="14">
        <v>0.10356338771262</v>
      </c>
      <c r="Y571" s="14">
        <v>6.7395989925108701E-2</v>
      </c>
      <c r="Z571" s="14">
        <v>0.10614250798693101</v>
      </c>
      <c r="AA571" s="14"/>
      <c r="AB571" s="14">
        <v>0.11540037739932101</v>
      </c>
      <c r="AC571" s="14">
        <v>0.15237000533306</v>
      </c>
      <c r="AD571" s="14">
        <v>6.3072858728860107E-2</v>
      </c>
      <c r="AE571" s="14">
        <v>5.7489222094449198E-2</v>
      </c>
      <c r="AF571" s="14">
        <v>2.29717704623673E-2</v>
      </c>
      <c r="AG571" s="14"/>
      <c r="AH571" s="14">
        <v>5.8527900230328403E-2</v>
      </c>
      <c r="AI571" s="14">
        <v>0.111880516037275</v>
      </c>
      <c r="AJ571" s="14"/>
      <c r="AK571" s="14">
        <v>4.5647876800100198E-2</v>
      </c>
      <c r="AL571" s="14">
        <v>0.12008129987187501</v>
      </c>
      <c r="AM571" s="14"/>
      <c r="AN571" s="14">
        <v>5.2606557403812301E-2</v>
      </c>
      <c r="AO571" s="14">
        <v>0.135273875283001</v>
      </c>
      <c r="AP571" s="14"/>
      <c r="AQ571" s="14">
        <v>1.4686882607467399E-2</v>
      </c>
      <c r="AR571" s="14">
        <v>0.119841781553546</v>
      </c>
      <c r="AS571" s="14">
        <v>0.153101425964246</v>
      </c>
    </row>
    <row r="572" spans="2:45" x14ac:dyDescent="0.35">
      <c r="B572" t="s">
        <v>219</v>
      </c>
      <c r="C572" s="14">
        <v>2.4462426194370401E-2</v>
      </c>
      <c r="D572" s="14">
        <v>1.6744624427052001E-2</v>
      </c>
      <c r="E572" s="14">
        <v>3.2303902771304502E-2</v>
      </c>
      <c r="F572" s="14"/>
      <c r="G572" s="14">
        <v>2.2662673619441201E-2</v>
      </c>
      <c r="H572" s="14">
        <v>2.4166406685279501E-2</v>
      </c>
      <c r="I572" s="14">
        <v>3.5698616317472599E-2</v>
      </c>
      <c r="J572" s="14">
        <v>1.80599808654551E-2</v>
      </c>
      <c r="K572" s="14">
        <v>2.0778899974734699E-2</v>
      </c>
      <c r="L572" s="14"/>
      <c r="M572" s="14">
        <v>1.35426461963521E-2</v>
      </c>
      <c r="N572" s="14">
        <v>2.0384079937512001E-2</v>
      </c>
      <c r="O572" s="14">
        <v>2.0170435317442399E-2</v>
      </c>
      <c r="P572" s="14">
        <v>4.4742999736271903E-2</v>
      </c>
      <c r="Q572" s="14"/>
      <c r="R572" s="14">
        <v>1.00715521710884E-2</v>
      </c>
      <c r="S572" s="14">
        <v>4.2289726579439503E-2</v>
      </c>
      <c r="T572" s="14">
        <v>3.9054058919526097E-2</v>
      </c>
      <c r="U572" s="14">
        <v>1.7644720066047601E-2</v>
      </c>
      <c r="V572" s="14">
        <v>4.3011053950354303E-2</v>
      </c>
      <c r="W572" s="14">
        <v>2.6652042798672199E-2</v>
      </c>
      <c r="X572" s="14">
        <v>5.3581191184975301E-3</v>
      </c>
      <c r="Y572" s="14">
        <v>8.5548083660874907E-3</v>
      </c>
      <c r="Z572" s="14">
        <v>2.1072314272981299E-2</v>
      </c>
      <c r="AA572" s="14"/>
      <c r="AB572" s="14">
        <v>3.2961597508738602E-2</v>
      </c>
      <c r="AC572" s="14">
        <v>2.5236581061897301E-2</v>
      </c>
      <c r="AD572" s="14">
        <v>1.60547035311134E-2</v>
      </c>
      <c r="AE572" s="14">
        <v>1.6819864803379901E-2</v>
      </c>
      <c r="AF572" s="14">
        <v>4.4079095540571503E-2</v>
      </c>
      <c r="AG572" s="14"/>
      <c r="AH572" s="14">
        <v>9.6099576074615608E-3</v>
      </c>
      <c r="AI572" s="14">
        <v>2.9896198629907E-2</v>
      </c>
      <c r="AJ572" s="14"/>
      <c r="AK572" s="14">
        <v>8.4383293277607001E-3</v>
      </c>
      <c r="AL572" s="14">
        <v>2.7961766027862E-2</v>
      </c>
      <c r="AM572" s="14"/>
      <c r="AN572" s="14">
        <v>6.5776866403698901E-3</v>
      </c>
      <c r="AO572" s="14">
        <v>3.7233439673068899E-2</v>
      </c>
      <c r="AP572" s="14"/>
      <c r="AQ572" s="14">
        <v>4.99600733415547E-3</v>
      </c>
      <c r="AR572" s="14">
        <v>2.6348769493870199E-2</v>
      </c>
      <c r="AS572" s="14">
        <v>3.7615209867985097E-2</v>
      </c>
    </row>
    <row r="573" spans="2:45" x14ac:dyDescent="0.35">
      <c r="B573" t="s">
        <v>70</v>
      </c>
      <c r="C573" s="14">
        <v>5.4255719528258098E-2</v>
      </c>
      <c r="D573" s="14">
        <v>4.4605512909426402E-2</v>
      </c>
      <c r="E573" s="14">
        <v>6.4107171460812004E-2</v>
      </c>
      <c r="F573" s="14"/>
      <c r="G573" s="14">
        <v>2.4096612438001701E-2</v>
      </c>
      <c r="H573" s="14">
        <v>3.6361523665284799E-2</v>
      </c>
      <c r="I573" s="14">
        <v>8.0351313233052196E-2</v>
      </c>
      <c r="J573" s="14">
        <v>6.7079763936104805E-2</v>
      </c>
      <c r="K573" s="14">
        <v>5.96612821554343E-2</v>
      </c>
      <c r="L573" s="14"/>
      <c r="M573" s="14">
        <v>4.3549800411502103E-2</v>
      </c>
      <c r="N573" s="14">
        <v>5.1801916067601698E-2</v>
      </c>
      <c r="O573" s="14">
        <v>3.9843119479131398E-2</v>
      </c>
      <c r="P573" s="14">
        <v>7.62590567620927E-2</v>
      </c>
      <c r="Q573" s="14"/>
      <c r="R573" s="14">
        <v>4.6886959515905297E-2</v>
      </c>
      <c r="S573" s="14">
        <v>4.6931180539538597E-2</v>
      </c>
      <c r="T573" s="14">
        <v>6.22995291720434E-2</v>
      </c>
      <c r="U573" s="14">
        <v>8.7328963170300603E-2</v>
      </c>
      <c r="V573" s="14">
        <v>3.4342036757207699E-2</v>
      </c>
      <c r="W573" s="14">
        <v>3.96496917445463E-2</v>
      </c>
      <c r="X573" s="14">
        <v>5.6721036425114099E-2</v>
      </c>
      <c r="Y573" s="14">
        <v>5.7945537131768199E-2</v>
      </c>
      <c r="Z573" s="14">
        <v>5.9856073317258202E-2</v>
      </c>
      <c r="AA573" s="14"/>
      <c r="AB573" s="14">
        <v>7.9208557305384397E-2</v>
      </c>
      <c r="AC573" s="14">
        <v>3.7590868465513697E-2</v>
      </c>
      <c r="AD573" s="14">
        <v>5.6677186257323001E-2</v>
      </c>
      <c r="AE573" s="14">
        <v>3.1121015813493899E-2</v>
      </c>
      <c r="AF573" s="14">
        <v>0</v>
      </c>
      <c r="AG573" s="14"/>
      <c r="AH573" s="14">
        <v>2.7330977506002802E-2</v>
      </c>
      <c r="AI573" s="14">
        <v>5.7263420324540897E-2</v>
      </c>
      <c r="AJ573" s="14"/>
      <c r="AK573" s="14">
        <v>3.23125883782934E-2</v>
      </c>
      <c r="AL573" s="14">
        <v>5.4940066271639297E-2</v>
      </c>
      <c r="AM573" s="14"/>
      <c r="AN573" s="14">
        <v>3.0556998205938699E-2</v>
      </c>
      <c r="AO573" s="14">
        <v>6.9033519425786005E-2</v>
      </c>
      <c r="AP573" s="14"/>
      <c r="AQ573" s="14">
        <v>2.1689316041294902E-2</v>
      </c>
      <c r="AR573" s="14">
        <v>5.6851646921831103E-2</v>
      </c>
      <c r="AS573" s="14">
        <v>6.9506409535563599E-2</v>
      </c>
    </row>
    <row r="574" spans="2:45" x14ac:dyDescent="0.35">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row>
    <row r="575" spans="2:45" x14ac:dyDescent="0.35">
      <c r="B575" s="6" t="s">
        <v>222</v>
      </c>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row>
    <row r="576" spans="2:45" x14ac:dyDescent="0.35">
      <c r="B576" s="24" t="s">
        <v>76</v>
      </c>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row>
    <row r="577" spans="2:45" x14ac:dyDescent="0.35">
      <c r="B577" t="s">
        <v>66</v>
      </c>
      <c r="C577" s="14">
        <v>0.39644671634228701</v>
      </c>
      <c r="D577" s="14">
        <v>0.41369827491858702</v>
      </c>
      <c r="E577" s="14">
        <v>0.379807007283123</v>
      </c>
      <c r="F577" s="14"/>
      <c r="G577" s="14">
        <v>0.355152195644172</v>
      </c>
      <c r="H577" s="14">
        <v>0.42178235643723599</v>
      </c>
      <c r="I577" s="14">
        <v>0.40821663986221202</v>
      </c>
      <c r="J577" s="14">
        <v>0.40019106044576203</v>
      </c>
      <c r="K577" s="14">
        <v>0.38891045918280598</v>
      </c>
      <c r="L577" s="14"/>
      <c r="M577" s="14">
        <v>0.48595233557951001</v>
      </c>
      <c r="N577" s="14">
        <v>0.37982206505299898</v>
      </c>
      <c r="O577" s="14">
        <v>0.39697672389201599</v>
      </c>
      <c r="P577" s="14">
        <v>0.31907042811849101</v>
      </c>
      <c r="Q577" s="14"/>
      <c r="R577" s="14">
        <v>0.48634852756102498</v>
      </c>
      <c r="S577" s="14">
        <v>0.37243352567822502</v>
      </c>
      <c r="T577" s="14">
        <v>0.405084057112997</v>
      </c>
      <c r="U577" s="14">
        <v>0.36529535812923403</v>
      </c>
      <c r="V577" s="14">
        <v>0.438239373797083</v>
      </c>
      <c r="W577" s="14">
        <v>0.37218179600229701</v>
      </c>
      <c r="X577" s="14">
        <v>0.37251472641355898</v>
      </c>
      <c r="Y577" s="14">
        <v>0.41190223268014797</v>
      </c>
      <c r="Z577" s="14">
        <v>0.33743504930209001</v>
      </c>
      <c r="AA577" s="14"/>
      <c r="AB577" s="14">
        <v>0.31617712679596499</v>
      </c>
      <c r="AC577" s="14">
        <v>0.34147626020157301</v>
      </c>
      <c r="AD577" s="14">
        <v>0.46652796188429602</v>
      </c>
      <c r="AE577" s="14">
        <v>0.49294627136744401</v>
      </c>
      <c r="AF577" s="14">
        <v>0.35678650771347598</v>
      </c>
      <c r="AG577" s="14"/>
      <c r="AH577" s="14">
        <v>0.50802964695799502</v>
      </c>
      <c r="AI577" s="14">
        <v>0.361073541821685</v>
      </c>
      <c r="AJ577" s="14"/>
      <c r="AK577" s="14">
        <v>0.51457698797698603</v>
      </c>
      <c r="AL577" s="14">
        <v>0.354605444245918</v>
      </c>
      <c r="AM577" s="14"/>
      <c r="AN577" s="14">
        <v>0.46217626014533097</v>
      </c>
      <c r="AO577" s="14">
        <v>0.34231700216022098</v>
      </c>
      <c r="AP577" s="14"/>
      <c r="AQ577" s="14">
        <v>0.45538729758711499</v>
      </c>
      <c r="AR577" s="14">
        <v>0.381655025435234</v>
      </c>
      <c r="AS577" s="14">
        <v>0.37748275692204403</v>
      </c>
    </row>
    <row r="578" spans="2:45" x14ac:dyDescent="0.35">
      <c r="B578" t="s">
        <v>67</v>
      </c>
      <c r="C578" s="14">
        <v>0.36980003415326901</v>
      </c>
      <c r="D578" s="14">
        <v>0.379456663771364</v>
      </c>
      <c r="E578" s="14">
        <v>0.35972057607653501</v>
      </c>
      <c r="F578" s="14"/>
      <c r="G578" s="14">
        <v>0.41798079020651402</v>
      </c>
      <c r="H578" s="14">
        <v>0.38813707407757497</v>
      </c>
      <c r="I578" s="14">
        <v>0.37130675805284302</v>
      </c>
      <c r="J578" s="14">
        <v>0.337345083795138</v>
      </c>
      <c r="K578" s="14">
        <v>0.335532327999705</v>
      </c>
      <c r="L578" s="14"/>
      <c r="M578" s="14">
        <v>0.34812458586037398</v>
      </c>
      <c r="N578" s="14">
        <v>0.37670838544968999</v>
      </c>
      <c r="O578" s="14">
        <v>0.40306498665768697</v>
      </c>
      <c r="P578" s="14">
        <v>0.36164811276095599</v>
      </c>
      <c r="Q578" s="14"/>
      <c r="R578" s="14">
        <v>0.33058306746233901</v>
      </c>
      <c r="S578" s="14">
        <v>0.366611365173308</v>
      </c>
      <c r="T578" s="14">
        <v>0.37209699660417</v>
      </c>
      <c r="U578" s="14">
        <v>0.39133366440708101</v>
      </c>
      <c r="V578" s="14">
        <v>0.27980609528362099</v>
      </c>
      <c r="W578" s="14">
        <v>0.38406260076203103</v>
      </c>
      <c r="X578" s="14">
        <v>0.38749907276798101</v>
      </c>
      <c r="Y578" s="14">
        <v>0.391360719908452</v>
      </c>
      <c r="Z578" s="14">
        <v>0.43132334604251599</v>
      </c>
      <c r="AA578" s="14"/>
      <c r="AB578" s="14">
        <v>0.372320151679436</v>
      </c>
      <c r="AC578" s="14">
        <v>0.39856820701129803</v>
      </c>
      <c r="AD578" s="14">
        <v>0.33566995538018402</v>
      </c>
      <c r="AE578" s="14">
        <v>0.35111345884101702</v>
      </c>
      <c r="AF578" s="14">
        <v>0.461678499095733</v>
      </c>
      <c r="AG578" s="14"/>
      <c r="AH578" s="14">
        <v>0.34498715212236603</v>
      </c>
      <c r="AI578" s="14">
        <v>0.37681982425960803</v>
      </c>
      <c r="AJ578" s="14"/>
      <c r="AK578" s="14">
        <v>0.37433334478348801</v>
      </c>
      <c r="AL578" s="14">
        <v>0.36574180925192601</v>
      </c>
      <c r="AM578" s="14"/>
      <c r="AN578" s="14">
        <v>0.376296835721455</v>
      </c>
      <c r="AO578" s="14">
        <v>0.36840467283780998</v>
      </c>
      <c r="AP578" s="14"/>
      <c r="AQ578" s="14">
        <v>0.37534164911624901</v>
      </c>
      <c r="AR578" s="14">
        <v>0.37025859007678003</v>
      </c>
      <c r="AS578" s="14">
        <v>0.36913386730060499</v>
      </c>
    </row>
    <row r="579" spans="2:45" x14ac:dyDescent="0.35">
      <c r="B579" t="s">
        <v>68</v>
      </c>
      <c r="C579" s="14">
        <v>0.119999495085981</v>
      </c>
      <c r="D579" s="14">
        <v>0.11656060131009401</v>
      </c>
      <c r="E579" s="14">
        <v>0.12370831986971401</v>
      </c>
      <c r="F579" s="14"/>
      <c r="G579" s="14">
        <v>0.12942620908011601</v>
      </c>
      <c r="H579" s="14">
        <v>9.3535149053364602E-2</v>
      </c>
      <c r="I579" s="14">
        <v>0.12261299247728701</v>
      </c>
      <c r="J579" s="14">
        <v>0.12622589602654999</v>
      </c>
      <c r="K579" s="14">
        <v>0.13195127229401901</v>
      </c>
      <c r="L579" s="14"/>
      <c r="M579" s="14">
        <v>9.6768539947941601E-2</v>
      </c>
      <c r="N579" s="14">
        <v>0.126735276924451</v>
      </c>
      <c r="O579" s="14">
        <v>0.109866303770789</v>
      </c>
      <c r="P579" s="14">
        <v>0.14156397624813599</v>
      </c>
      <c r="Q579" s="14"/>
      <c r="R579" s="14">
        <v>0.109337551144084</v>
      </c>
      <c r="S579" s="14">
        <v>0.15451564030909901</v>
      </c>
      <c r="T579" s="14">
        <v>0.11324464899987199</v>
      </c>
      <c r="U579" s="14">
        <v>0.121742926179991</v>
      </c>
      <c r="V579" s="14">
        <v>0.112977071270482</v>
      </c>
      <c r="W579" s="14">
        <v>0.10642263338706</v>
      </c>
      <c r="X579" s="14">
        <v>0.103901994872783</v>
      </c>
      <c r="Y579" s="14">
        <v>0.11240402277662399</v>
      </c>
      <c r="Z579" s="14">
        <v>0.12503292500931401</v>
      </c>
      <c r="AA579" s="14"/>
      <c r="AB579" s="14">
        <v>0.157543101070139</v>
      </c>
      <c r="AC579" s="14">
        <v>0.130487891086004</v>
      </c>
      <c r="AD579" s="14">
        <v>9.8303463185761303E-2</v>
      </c>
      <c r="AE579" s="14">
        <v>0.116614819667717</v>
      </c>
      <c r="AF579" s="14">
        <v>0.101590644005373</v>
      </c>
      <c r="AG579" s="14"/>
      <c r="AH579" s="14">
        <v>0.11154670129925399</v>
      </c>
      <c r="AI579" s="14">
        <v>0.123094214730227</v>
      </c>
      <c r="AJ579" s="14"/>
      <c r="AK579" s="14">
        <v>7.6683106039624097E-2</v>
      </c>
      <c r="AL579" s="14">
        <v>0.13742597043207999</v>
      </c>
      <c r="AM579" s="14"/>
      <c r="AN579" s="14">
        <v>0.100537841294807</v>
      </c>
      <c r="AO579" s="14">
        <v>0.13412661217169</v>
      </c>
      <c r="AP579" s="14"/>
      <c r="AQ579" s="14">
        <v>8.6959303144593006E-2</v>
      </c>
      <c r="AR579" s="14">
        <v>0.13161251403333701</v>
      </c>
      <c r="AS579" s="14">
        <v>0.126566588797701</v>
      </c>
    </row>
    <row r="580" spans="2:45" x14ac:dyDescent="0.35">
      <c r="B580" t="s">
        <v>69</v>
      </c>
      <c r="C580" s="14">
        <v>8.6158734692303798E-2</v>
      </c>
      <c r="D580" s="14">
        <v>7.2136426905040907E-2</v>
      </c>
      <c r="E580" s="14">
        <v>0.100487881117387</v>
      </c>
      <c r="F580" s="14"/>
      <c r="G580" s="14">
        <v>6.9293478491753602E-2</v>
      </c>
      <c r="H580" s="14">
        <v>6.7215519716888703E-2</v>
      </c>
      <c r="I580" s="14">
        <v>7.1767274392132596E-2</v>
      </c>
      <c r="J580" s="14">
        <v>0.11927862630705199</v>
      </c>
      <c r="K580" s="14">
        <v>0.103815525489835</v>
      </c>
      <c r="L580" s="14"/>
      <c r="M580" s="14">
        <v>4.99828483798027E-2</v>
      </c>
      <c r="N580" s="14">
        <v>9.5128820646774706E-2</v>
      </c>
      <c r="O580" s="14">
        <v>7.1697118153629405E-2</v>
      </c>
      <c r="P580" s="14">
        <v>0.128242723929643</v>
      </c>
      <c r="Q580" s="14"/>
      <c r="R580" s="14">
        <v>4.76664367317624E-2</v>
      </c>
      <c r="S580" s="14">
        <v>8.1337262659117296E-2</v>
      </c>
      <c r="T580" s="14">
        <v>8.8953246771328806E-2</v>
      </c>
      <c r="U580" s="14">
        <v>8.0208364800228596E-2</v>
      </c>
      <c r="V580" s="14">
        <v>0.16000295165206299</v>
      </c>
      <c r="W580" s="14">
        <v>8.3149106292101205E-2</v>
      </c>
      <c r="X580" s="14">
        <v>0.118000226255875</v>
      </c>
      <c r="Y580" s="14">
        <v>6.9084321747288596E-2</v>
      </c>
      <c r="Z580" s="14">
        <v>7.5593366937432294E-2</v>
      </c>
      <c r="AA580" s="14"/>
      <c r="AB580" s="14">
        <v>0.117773882082803</v>
      </c>
      <c r="AC580" s="14">
        <v>9.7734759112370603E-2</v>
      </c>
      <c r="AD580" s="14">
        <v>7.7653215439361295E-2</v>
      </c>
      <c r="AE580" s="14">
        <v>3.3696929558866898E-2</v>
      </c>
      <c r="AF580" s="14">
        <v>7.9944349185418304E-2</v>
      </c>
      <c r="AG580" s="14"/>
      <c r="AH580" s="14">
        <v>2.9019390637259501E-2</v>
      </c>
      <c r="AI580" s="14">
        <v>0.112110081469286</v>
      </c>
      <c r="AJ580" s="14"/>
      <c r="AK580" s="14">
        <v>2.0734410899037398E-2</v>
      </c>
      <c r="AL580" s="14">
        <v>0.116815923283871</v>
      </c>
      <c r="AM580" s="14"/>
      <c r="AN580" s="14">
        <v>4.9065984388423897E-2</v>
      </c>
      <c r="AO580" s="14">
        <v>0.117198844583166</v>
      </c>
      <c r="AP580" s="14"/>
      <c r="AQ580" s="14">
        <v>6.6332396621941805E-2</v>
      </c>
      <c r="AR580" s="14">
        <v>9.5711837949808601E-2</v>
      </c>
      <c r="AS580" s="14">
        <v>8.7435017927326802E-2</v>
      </c>
    </row>
    <row r="581" spans="2:45" x14ac:dyDescent="0.35">
      <c r="B581" t="s">
        <v>70</v>
      </c>
      <c r="C581" s="14">
        <v>2.7595019726158701E-2</v>
      </c>
      <c r="D581" s="14">
        <v>1.8148033094913599E-2</v>
      </c>
      <c r="E581" s="14">
        <v>3.6276215653240997E-2</v>
      </c>
      <c r="F581" s="14"/>
      <c r="G581" s="14">
        <v>2.81473265774441E-2</v>
      </c>
      <c r="H581" s="14">
        <v>2.9329900714935301E-2</v>
      </c>
      <c r="I581" s="14">
        <v>2.6096335215525401E-2</v>
      </c>
      <c r="J581" s="14">
        <v>1.69593334254983E-2</v>
      </c>
      <c r="K581" s="14">
        <v>3.9790415033634598E-2</v>
      </c>
      <c r="L581" s="14"/>
      <c r="M581" s="14">
        <v>1.9171690232371801E-2</v>
      </c>
      <c r="N581" s="14">
        <v>2.1605451926085199E-2</v>
      </c>
      <c r="O581" s="14">
        <v>1.8394867525878801E-2</v>
      </c>
      <c r="P581" s="14">
        <v>4.9474758942774498E-2</v>
      </c>
      <c r="Q581" s="14"/>
      <c r="R581" s="14">
        <v>2.6064417100789598E-2</v>
      </c>
      <c r="S581" s="14">
        <v>2.5102206180251E-2</v>
      </c>
      <c r="T581" s="14">
        <v>2.0621050511631801E-2</v>
      </c>
      <c r="U581" s="14">
        <v>4.14196864834653E-2</v>
      </c>
      <c r="V581" s="14">
        <v>8.9745079967498004E-3</v>
      </c>
      <c r="W581" s="14">
        <v>5.4183863556510801E-2</v>
      </c>
      <c r="X581" s="14">
        <v>1.8083979689802999E-2</v>
      </c>
      <c r="Y581" s="14">
        <v>1.5248702887488299E-2</v>
      </c>
      <c r="Z581" s="14">
        <v>3.0615312708647299E-2</v>
      </c>
      <c r="AA581" s="14"/>
      <c r="AB581" s="14">
        <v>3.6185738371657797E-2</v>
      </c>
      <c r="AC581" s="14">
        <v>3.1732882588754903E-2</v>
      </c>
      <c r="AD581" s="14">
        <v>2.1845404110397301E-2</v>
      </c>
      <c r="AE581" s="14">
        <v>5.6285205649549003E-3</v>
      </c>
      <c r="AF581" s="14">
        <v>0</v>
      </c>
      <c r="AG581" s="14"/>
      <c r="AH581" s="14">
        <v>6.4171089831255197E-3</v>
      </c>
      <c r="AI581" s="14">
        <v>2.6902337719192902E-2</v>
      </c>
      <c r="AJ581" s="14"/>
      <c r="AK581" s="14">
        <v>1.3672150300864201E-2</v>
      </c>
      <c r="AL581" s="14">
        <v>2.5410852786205002E-2</v>
      </c>
      <c r="AM581" s="14"/>
      <c r="AN581" s="14">
        <v>1.1923078449983001E-2</v>
      </c>
      <c r="AO581" s="14">
        <v>3.7952868247112602E-2</v>
      </c>
      <c r="AP581" s="14"/>
      <c r="AQ581" s="14">
        <v>1.5979353530101301E-2</v>
      </c>
      <c r="AR581" s="14">
        <v>2.0762032504840201E-2</v>
      </c>
      <c r="AS581" s="14">
        <v>3.9381769052323198E-2</v>
      </c>
    </row>
    <row r="582" spans="2:45" x14ac:dyDescent="0.35">
      <c r="B582" t="s">
        <v>71</v>
      </c>
      <c r="C582" s="14">
        <v>0.76624675049555602</v>
      </c>
      <c r="D582" s="14">
        <v>0.79315493868995102</v>
      </c>
      <c r="E582" s="14">
        <v>0.73952758335965796</v>
      </c>
      <c r="F582" s="14"/>
      <c r="G582" s="14">
        <v>0.77313298585068602</v>
      </c>
      <c r="H582" s="14">
        <v>0.80991943051481097</v>
      </c>
      <c r="I582" s="14">
        <v>0.77952339791505498</v>
      </c>
      <c r="J582" s="14">
        <v>0.73753614424089997</v>
      </c>
      <c r="K582" s="14">
        <v>0.72444278718251098</v>
      </c>
      <c r="L582" s="14"/>
      <c r="M582" s="14">
        <v>0.83407692143988399</v>
      </c>
      <c r="N582" s="14">
        <v>0.75653045050268897</v>
      </c>
      <c r="O582" s="14">
        <v>0.80004171054970297</v>
      </c>
      <c r="P582" s="14">
        <v>0.68071854087944605</v>
      </c>
      <c r="Q582" s="14"/>
      <c r="R582" s="14">
        <v>0.81693159502336399</v>
      </c>
      <c r="S582" s="14">
        <v>0.73904489085153202</v>
      </c>
      <c r="T582" s="14">
        <v>0.77718105371716695</v>
      </c>
      <c r="U582" s="14">
        <v>0.75662902253631503</v>
      </c>
      <c r="V582" s="14">
        <v>0.71804546908070499</v>
      </c>
      <c r="W582" s="14">
        <v>0.75624439676432798</v>
      </c>
      <c r="X582" s="14">
        <v>0.76001379918154</v>
      </c>
      <c r="Y582" s="14">
        <v>0.80326295258859903</v>
      </c>
      <c r="Z582" s="14">
        <v>0.76875839534460599</v>
      </c>
      <c r="AA582" s="14"/>
      <c r="AB582" s="14">
        <v>0.68849727847539999</v>
      </c>
      <c r="AC582" s="14">
        <v>0.74004446721287098</v>
      </c>
      <c r="AD582" s="14">
        <v>0.80219791726447998</v>
      </c>
      <c r="AE582" s="14">
        <v>0.84405973020846203</v>
      </c>
      <c r="AF582" s="14">
        <v>0.81846500680920897</v>
      </c>
      <c r="AG582" s="14"/>
      <c r="AH582" s="14">
        <v>0.85301679908036099</v>
      </c>
      <c r="AI582" s="14">
        <v>0.73789336608129297</v>
      </c>
      <c r="AJ582" s="14"/>
      <c r="AK582" s="14">
        <v>0.88891033276047404</v>
      </c>
      <c r="AL582" s="14">
        <v>0.72034725349784401</v>
      </c>
      <c r="AM582" s="14"/>
      <c r="AN582" s="14">
        <v>0.83847309586678598</v>
      </c>
      <c r="AO582" s="14">
        <v>0.71072167499803096</v>
      </c>
      <c r="AP582" s="14"/>
      <c r="AQ582" s="14">
        <v>0.83072894670336395</v>
      </c>
      <c r="AR582" s="14">
        <v>0.75191361551201397</v>
      </c>
      <c r="AS582" s="14">
        <v>0.74661662422264896</v>
      </c>
    </row>
    <row r="583" spans="2:45" x14ac:dyDescent="0.35">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row>
    <row r="584" spans="2:45" x14ac:dyDescent="0.35">
      <c r="B584" s="6" t="s">
        <v>223</v>
      </c>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row>
    <row r="585" spans="2:45" x14ac:dyDescent="0.35">
      <c r="B585" s="24" t="s">
        <v>76</v>
      </c>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row>
    <row r="586" spans="2:45" x14ac:dyDescent="0.35">
      <c r="B586" t="s">
        <v>66</v>
      </c>
      <c r="C586" s="14">
        <v>0.249742753020085</v>
      </c>
      <c r="D586" s="14">
        <v>0.268907696462511</v>
      </c>
      <c r="E586" s="14">
        <v>0.23088206999758501</v>
      </c>
      <c r="F586" s="14"/>
      <c r="G586" s="14">
        <v>0.25100828516245999</v>
      </c>
      <c r="H586" s="14">
        <v>0.28464036755649202</v>
      </c>
      <c r="I586" s="14">
        <v>0.27791916684255202</v>
      </c>
      <c r="J586" s="14">
        <v>0.224607221095009</v>
      </c>
      <c r="K586" s="14">
        <v>0.20188026294928599</v>
      </c>
      <c r="L586" s="14"/>
      <c r="M586" s="14">
        <v>0.34518931317393498</v>
      </c>
      <c r="N586" s="14">
        <v>0.25140962523316901</v>
      </c>
      <c r="O586" s="14">
        <v>0.21292609841187901</v>
      </c>
      <c r="P586" s="14">
        <v>0.18036266592800701</v>
      </c>
      <c r="Q586" s="14"/>
      <c r="R586" s="14">
        <v>0.345394633189544</v>
      </c>
      <c r="S586" s="14">
        <v>0.19841135313925701</v>
      </c>
      <c r="T586" s="14">
        <v>0.25886251217580603</v>
      </c>
      <c r="U586" s="14">
        <v>0.25396073486724402</v>
      </c>
      <c r="V586" s="14">
        <v>0.265209389605229</v>
      </c>
      <c r="W586" s="14">
        <v>0.24180891641493499</v>
      </c>
      <c r="X586" s="14">
        <v>0.16609174433516599</v>
      </c>
      <c r="Y586" s="14">
        <v>0.28268593883446702</v>
      </c>
      <c r="Z586" s="14">
        <v>0.23168419803211099</v>
      </c>
      <c r="AA586" s="14"/>
      <c r="AB586" s="14">
        <v>0.183440528099931</v>
      </c>
      <c r="AC586" s="14">
        <v>0.16283036145211899</v>
      </c>
      <c r="AD586" s="14">
        <v>0.31345731129971499</v>
      </c>
      <c r="AE586" s="14">
        <v>0.38038685816963003</v>
      </c>
      <c r="AF586" s="14">
        <v>0.35617272160345897</v>
      </c>
      <c r="AG586" s="14"/>
      <c r="AH586" s="14">
        <v>0.38717515718795797</v>
      </c>
      <c r="AI586" s="14">
        <v>0.19800227606354701</v>
      </c>
      <c r="AJ586" s="14"/>
      <c r="AK586" s="14">
        <v>0.39746462957423401</v>
      </c>
      <c r="AL586" s="14">
        <v>0.199680069483471</v>
      </c>
      <c r="AM586" s="14"/>
      <c r="AN586" s="14">
        <v>0.34522774331575001</v>
      </c>
      <c r="AO586" s="14">
        <v>0.17648000716050799</v>
      </c>
      <c r="AP586" s="14"/>
      <c r="AQ586" s="14">
        <v>0.30884585015459798</v>
      </c>
      <c r="AR586" s="14">
        <v>0.242381579196737</v>
      </c>
      <c r="AS586" s="14">
        <v>0.19606324805985301</v>
      </c>
    </row>
    <row r="587" spans="2:45" x14ac:dyDescent="0.35">
      <c r="B587" t="s">
        <v>67</v>
      </c>
      <c r="C587" s="14">
        <v>0.39539886502552901</v>
      </c>
      <c r="D587" s="14">
        <v>0.43016648636446297</v>
      </c>
      <c r="E587" s="14">
        <v>0.36001314890946601</v>
      </c>
      <c r="F587" s="14"/>
      <c r="G587" s="14">
        <v>0.451807274628511</v>
      </c>
      <c r="H587" s="14">
        <v>0.41082281692049299</v>
      </c>
      <c r="I587" s="14">
        <v>0.377588226960902</v>
      </c>
      <c r="J587" s="14">
        <v>0.371531616569241</v>
      </c>
      <c r="K587" s="14">
        <v>0.36934245582550801</v>
      </c>
      <c r="L587" s="14"/>
      <c r="M587" s="14">
        <v>0.41785365701386501</v>
      </c>
      <c r="N587" s="14">
        <v>0.40721975277910799</v>
      </c>
      <c r="O587" s="14">
        <v>0.410333765765726</v>
      </c>
      <c r="P587" s="14">
        <v>0.34588859689241802</v>
      </c>
      <c r="Q587" s="14"/>
      <c r="R587" s="14">
        <v>0.40288438955738898</v>
      </c>
      <c r="S587" s="14">
        <v>0.39967887722908702</v>
      </c>
      <c r="T587" s="14">
        <v>0.39696990079238598</v>
      </c>
      <c r="U587" s="14">
        <v>0.36229369416602097</v>
      </c>
      <c r="V587" s="14">
        <v>0.37781971139468301</v>
      </c>
      <c r="W587" s="14">
        <v>0.38999310175607999</v>
      </c>
      <c r="X587" s="14">
        <v>0.44774349899782501</v>
      </c>
      <c r="Y587" s="14">
        <v>0.40971175793414999</v>
      </c>
      <c r="Z587" s="14">
        <v>0.378382798647041</v>
      </c>
      <c r="AA587" s="14"/>
      <c r="AB587" s="14">
        <v>0.338955474427102</v>
      </c>
      <c r="AC587" s="14">
        <v>0.44156461604312103</v>
      </c>
      <c r="AD587" s="14">
        <v>0.389449843779474</v>
      </c>
      <c r="AE587" s="14">
        <v>0.41180444119119702</v>
      </c>
      <c r="AF587" s="14">
        <v>0.44159294222061102</v>
      </c>
      <c r="AG587" s="14"/>
      <c r="AH587" s="14">
        <v>0.419770041540318</v>
      </c>
      <c r="AI587" s="14">
        <v>0.38970156664003602</v>
      </c>
      <c r="AJ587" s="14"/>
      <c r="AK587" s="14">
        <v>0.418230756963548</v>
      </c>
      <c r="AL587" s="14">
        <v>0.376277182889109</v>
      </c>
      <c r="AM587" s="14"/>
      <c r="AN587" s="14">
        <v>0.43210769024395901</v>
      </c>
      <c r="AO587" s="14">
        <v>0.36406883632133602</v>
      </c>
      <c r="AP587" s="14"/>
      <c r="AQ587" s="14">
        <v>0.43578165830524401</v>
      </c>
      <c r="AR587" s="14">
        <v>0.38559259228509402</v>
      </c>
      <c r="AS587" s="14">
        <v>0.38217009842737398</v>
      </c>
    </row>
    <row r="588" spans="2:45" x14ac:dyDescent="0.35">
      <c r="B588" t="s">
        <v>68</v>
      </c>
      <c r="C588" s="14">
        <v>0.17018776114913001</v>
      </c>
      <c r="D588" s="14">
        <v>0.153538853253677</v>
      </c>
      <c r="E588" s="14">
        <v>0.18733466347740799</v>
      </c>
      <c r="F588" s="14"/>
      <c r="G588" s="14">
        <v>0.16863729714890799</v>
      </c>
      <c r="H588" s="14">
        <v>0.15480489534206901</v>
      </c>
      <c r="I588" s="14">
        <v>0.17595640301552801</v>
      </c>
      <c r="J588" s="14">
        <v>0.17797581858449099</v>
      </c>
      <c r="K588" s="14">
        <v>0.17406514503722401</v>
      </c>
      <c r="L588" s="14"/>
      <c r="M588" s="14">
        <v>0.127471323175331</v>
      </c>
      <c r="N588" s="14">
        <v>0.16408020859286199</v>
      </c>
      <c r="O588" s="14">
        <v>0.19343062157695001</v>
      </c>
      <c r="P588" s="14">
        <v>0.20313950386024299</v>
      </c>
      <c r="Q588" s="14"/>
      <c r="R588" s="14">
        <v>0.13252149831962101</v>
      </c>
      <c r="S588" s="14">
        <v>0.210528448263785</v>
      </c>
      <c r="T588" s="14">
        <v>0.152973318895674</v>
      </c>
      <c r="U588" s="14">
        <v>0.194515487768124</v>
      </c>
      <c r="V588" s="14">
        <v>0.152885319501286</v>
      </c>
      <c r="W588" s="14">
        <v>0.16449583793921499</v>
      </c>
      <c r="X588" s="14">
        <v>0.17770666252053699</v>
      </c>
      <c r="Y588" s="14">
        <v>0.14658295496943899</v>
      </c>
      <c r="Z588" s="14">
        <v>0.17920687451352099</v>
      </c>
      <c r="AA588" s="14"/>
      <c r="AB588" s="14">
        <v>0.22527950454311199</v>
      </c>
      <c r="AC588" s="14">
        <v>0.172455553135827</v>
      </c>
      <c r="AD588" s="14">
        <v>0.14442831666787401</v>
      </c>
      <c r="AE588" s="14">
        <v>0.12904812051507999</v>
      </c>
      <c r="AF588" s="14">
        <v>0.12333778068318201</v>
      </c>
      <c r="AG588" s="14"/>
      <c r="AH588" s="14">
        <v>0.119130508823347</v>
      </c>
      <c r="AI588" s="14">
        <v>0.187407423862609</v>
      </c>
      <c r="AJ588" s="14"/>
      <c r="AK588" s="14">
        <v>0.1041561357117</v>
      </c>
      <c r="AL588" s="14">
        <v>0.19929810177611301</v>
      </c>
      <c r="AM588" s="14"/>
      <c r="AN588" s="14">
        <v>0.118888517765829</v>
      </c>
      <c r="AO588" s="14">
        <v>0.21241347614785699</v>
      </c>
      <c r="AP588" s="14"/>
      <c r="AQ588" s="14">
        <v>0.119370241737428</v>
      </c>
      <c r="AR588" s="14">
        <v>0.188979782478609</v>
      </c>
      <c r="AS588" s="14">
        <v>0.199539621922182</v>
      </c>
    </row>
    <row r="589" spans="2:45" x14ac:dyDescent="0.35">
      <c r="B589" t="s">
        <v>69</v>
      </c>
      <c r="C589" s="14">
        <v>0.15447162739171999</v>
      </c>
      <c r="D589" s="14">
        <v>0.13143576011361199</v>
      </c>
      <c r="E589" s="14">
        <v>0.17803702950109401</v>
      </c>
      <c r="F589" s="14"/>
      <c r="G589" s="14">
        <v>0.107177239801269</v>
      </c>
      <c r="H589" s="14">
        <v>0.110862522039607</v>
      </c>
      <c r="I589" s="14">
        <v>0.13577296054142299</v>
      </c>
      <c r="J589" s="14">
        <v>0.20594058763489101</v>
      </c>
      <c r="K589" s="14">
        <v>0.21660585191631199</v>
      </c>
      <c r="L589" s="14"/>
      <c r="M589" s="14">
        <v>9.1654886392298004E-2</v>
      </c>
      <c r="N589" s="14">
        <v>0.16303313724062701</v>
      </c>
      <c r="O589" s="14">
        <v>0.15814692326385499</v>
      </c>
      <c r="P589" s="14">
        <v>0.20753863042798601</v>
      </c>
      <c r="Q589" s="14"/>
      <c r="R589" s="14">
        <v>9.3135061832656907E-2</v>
      </c>
      <c r="S589" s="14">
        <v>0.16110860101771499</v>
      </c>
      <c r="T589" s="14">
        <v>0.154702292133823</v>
      </c>
      <c r="U589" s="14">
        <v>0.152985047030577</v>
      </c>
      <c r="V589" s="14">
        <v>0.19264548807852799</v>
      </c>
      <c r="W589" s="14">
        <v>0.15101113449742701</v>
      </c>
      <c r="X589" s="14">
        <v>0.18731402217644999</v>
      </c>
      <c r="Y589" s="14">
        <v>0.123921190423704</v>
      </c>
      <c r="Z589" s="14">
        <v>0.185590723962511</v>
      </c>
      <c r="AA589" s="14"/>
      <c r="AB589" s="14">
        <v>0.21589806205791001</v>
      </c>
      <c r="AC589" s="14">
        <v>0.19011822956222199</v>
      </c>
      <c r="AD589" s="14">
        <v>0.131553926151768</v>
      </c>
      <c r="AE589" s="14">
        <v>6.4635367084283593E-2</v>
      </c>
      <c r="AF589" s="14">
        <v>7.88965554927476E-2</v>
      </c>
      <c r="AG589" s="14"/>
      <c r="AH589" s="14">
        <v>5.9851325478244503E-2</v>
      </c>
      <c r="AI589" s="14">
        <v>0.196772602168926</v>
      </c>
      <c r="AJ589" s="14"/>
      <c r="AK589" s="14">
        <v>6.2098328814908503E-2</v>
      </c>
      <c r="AL589" s="14">
        <v>0.198826628610622</v>
      </c>
      <c r="AM589" s="14"/>
      <c r="AN589" s="14">
        <v>8.8802230126166004E-2</v>
      </c>
      <c r="AO589" s="14">
        <v>0.208680746592075</v>
      </c>
      <c r="AP589" s="14"/>
      <c r="AQ589" s="14">
        <v>0.119833989951607</v>
      </c>
      <c r="AR589" s="14">
        <v>0.16046424139215501</v>
      </c>
      <c r="AS589" s="14">
        <v>0.17638611765957601</v>
      </c>
    </row>
    <row r="590" spans="2:45" x14ac:dyDescent="0.35">
      <c r="B590" t="s">
        <v>70</v>
      </c>
      <c r="C590" s="14">
        <v>3.0198993413535401E-2</v>
      </c>
      <c r="D590" s="14">
        <v>1.59512038057372E-2</v>
      </c>
      <c r="E590" s="14">
        <v>4.3733088114447698E-2</v>
      </c>
      <c r="F590" s="14"/>
      <c r="G590" s="14">
        <v>2.1369903258851599E-2</v>
      </c>
      <c r="H590" s="14">
        <v>3.8869398141338801E-2</v>
      </c>
      <c r="I590" s="14">
        <v>3.2763242639595701E-2</v>
      </c>
      <c r="J590" s="14">
        <v>1.9944756116368801E-2</v>
      </c>
      <c r="K590" s="14">
        <v>3.8106284271670697E-2</v>
      </c>
      <c r="L590" s="14"/>
      <c r="M590" s="14">
        <v>1.7830820244571301E-2</v>
      </c>
      <c r="N590" s="14">
        <v>1.42572761542349E-2</v>
      </c>
      <c r="O590" s="14">
        <v>2.5162590981590099E-2</v>
      </c>
      <c r="P590" s="14">
        <v>6.3070602891347194E-2</v>
      </c>
      <c r="Q590" s="14"/>
      <c r="R590" s="14">
        <v>2.6064417100789598E-2</v>
      </c>
      <c r="S590" s="14">
        <v>3.02727203501558E-2</v>
      </c>
      <c r="T590" s="14">
        <v>3.6491976002311001E-2</v>
      </c>
      <c r="U590" s="14">
        <v>3.62450361680349E-2</v>
      </c>
      <c r="V590" s="14">
        <v>1.1440091420274001E-2</v>
      </c>
      <c r="W590" s="14">
        <v>5.2691009392342301E-2</v>
      </c>
      <c r="X590" s="14">
        <v>2.1144071970021602E-2</v>
      </c>
      <c r="Y590" s="14">
        <v>3.7098157838239901E-2</v>
      </c>
      <c r="Z590" s="14">
        <v>2.51354048448163E-2</v>
      </c>
      <c r="AA590" s="14"/>
      <c r="AB590" s="14">
        <v>3.6426430871945199E-2</v>
      </c>
      <c r="AC590" s="14">
        <v>3.3031239806711798E-2</v>
      </c>
      <c r="AD590" s="14">
        <v>2.1110602101168201E-2</v>
      </c>
      <c r="AE590" s="14">
        <v>1.41252130398095E-2</v>
      </c>
      <c r="AF590" s="14">
        <v>0</v>
      </c>
      <c r="AG590" s="14"/>
      <c r="AH590" s="14">
        <v>1.4072966970132101E-2</v>
      </c>
      <c r="AI590" s="14">
        <v>2.8116131264881598E-2</v>
      </c>
      <c r="AJ590" s="14"/>
      <c r="AK590" s="14">
        <v>1.8050148935609502E-2</v>
      </c>
      <c r="AL590" s="14">
        <v>2.5918017240686299E-2</v>
      </c>
      <c r="AM590" s="14"/>
      <c r="AN590" s="14">
        <v>1.4973818548295501E-2</v>
      </c>
      <c r="AO590" s="14">
        <v>3.8356933778223197E-2</v>
      </c>
      <c r="AP590" s="14"/>
      <c r="AQ590" s="14">
        <v>1.6168259851122802E-2</v>
      </c>
      <c r="AR590" s="14">
        <v>2.2581804647404301E-2</v>
      </c>
      <c r="AS590" s="14">
        <v>4.5840913931014297E-2</v>
      </c>
    </row>
    <row r="591" spans="2:45" x14ac:dyDescent="0.35">
      <c r="B591" t="s">
        <v>71</v>
      </c>
      <c r="C591" s="14">
        <v>0.64514161804561498</v>
      </c>
      <c r="D591" s="14">
        <v>0.69907418282697398</v>
      </c>
      <c r="E591" s="14">
        <v>0.59089521890705099</v>
      </c>
      <c r="F591" s="14"/>
      <c r="G591" s="14">
        <v>0.70281555979097099</v>
      </c>
      <c r="H591" s="14">
        <v>0.69546318447698496</v>
      </c>
      <c r="I591" s="14">
        <v>0.65550739380345302</v>
      </c>
      <c r="J591" s="14">
        <v>0.59613883766425002</v>
      </c>
      <c r="K591" s="14">
        <v>0.57122271877479303</v>
      </c>
      <c r="L591" s="14"/>
      <c r="M591" s="14">
        <v>0.76304297018779899</v>
      </c>
      <c r="N591" s="14">
        <v>0.65862937801227595</v>
      </c>
      <c r="O591" s="14">
        <v>0.62325986417760504</v>
      </c>
      <c r="P591" s="14">
        <v>0.526251262820424</v>
      </c>
      <c r="Q591" s="14"/>
      <c r="R591" s="14">
        <v>0.74827902274693203</v>
      </c>
      <c r="S591" s="14">
        <v>0.59809023036834397</v>
      </c>
      <c r="T591" s="14">
        <v>0.65583241296819195</v>
      </c>
      <c r="U591" s="14">
        <v>0.616254429033264</v>
      </c>
      <c r="V591" s="14">
        <v>0.64302910099991195</v>
      </c>
      <c r="W591" s="14">
        <v>0.631802018171016</v>
      </c>
      <c r="X591" s="14">
        <v>0.613835243332991</v>
      </c>
      <c r="Y591" s="14">
        <v>0.69239769676861695</v>
      </c>
      <c r="Z591" s="14">
        <v>0.61006699667915198</v>
      </c>
      <c r="AA591" s="14"/>
      <c r="AB591" s="14">
        <v>0.522396002527033</v>
      </c>
      <c r="AC591" s="14">
        <v>0.60439497749523896</v>
      </c>
      <c r="AD591" s="14">
        <v>0.70290715507918899</v>
      </c>
      <c r="AE591" s="14">
        <v>0.79219129936082699</v>
      </c>
      <c r="AF591" s="14">
        <v>0.79776566382406999</v>
      </c>
      <c r="AG591" s="14"/>
      <c r="AH591" s="14">
        <v>0.80694519872827697</v>
      </c>
      <c r="AI591" s="14">
        <v>0.587703842703583</v>
      </c>
      <c r="AJ591" s="14"/>
      <c r="AK591" s="14">
        <v>0.81569538653778195</v>
      </c>
      <c r="AL591" s="14">
        <v>0.575957252372579</v>
      </c>
      <c r="AM591" s="14"/>
      <c r="AN591" s="14">
        <v>0.77733543355971002</v>
      </c>
      <c r="AO591" s="14">
        <v>0.54054884348184495</v>
      </c>
      <c r="AP591" s="14"/>
      <c r="AQ591" s="14">
        <v>0.74462750845984205</v>
      </c>
      <c r="AR591" s="14">
        <v>0.62797417148183099</v>
      </c>
      <c r="AS591" s="14">
        <v>0.57823334648722702</v>
      </c>
    </row>
    <row r="592" spans="2:45" x14ac:dyDescent="0.35">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row>
    <row r="593" spans="2:45" x14ac:dyDescent="0.35">
      <c r="B593" s="6" t="s">
        <v>224</v>
      </c>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row>
    <row r="594" spans="2:45" x14ac:dyDescent="0.35">
      <c r="B594" s="24" t="s">
        <v>76</v>
      </c>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row>
    <row r="595" spans="2:45" x14ac:dyDescent="0.35">
      <c r="B595" t="s">
        <v>66</v>
      </c>
      <c r="C595" s="14">
        <v>0.20361278231161001</v>
      </c>
      <c r="D595" s="14">
        <v>0.23730920660197199</v>
      </c>
      <c r="E595" s="14">
        <v>0.16893110403761599</v>
      </c>
      <c r="F595" s="14"/>
      <c r="G595" s="14">
        <v>0.21189887492916201</v>
      </c>
      <c r="H595" s="14">
        <v>0.24168113913453201</v>
      </c>
      <c r="I595" s="14">
        <v>0.244055313061559</v>
      </c>
      <c r="J595" s="14">
        <v>0.161749275318465</v>
      </c>
      <c r="K595" s="14">
        <v>0.15011856380699801</v>
      </c>
      <c r="L595" s="14"/>
      <c r="M595" s="14">
        <v>0.27571732628858098</v>
      </c>
      <c r="N595" s="14">
        <v>0.18871239880112201</v>
      </c>
      <c r="O595" s="14">
        <v>0.196870432021237</v>
      </c>
      <c r="P595" s="14">
        <v>0.149281612639794</v>
      </c>
      <c r="Q595" s="14"/>
      <c r="R595" s="14">
        <v>0.29109601807222302</v>
      </c>
      <c r="S595" s="14">
        <v>0.16097212291037</v>
      </c>
      <c r="T595" s="14">
        <v>0.18894187561928</v>
      </c>
      <c r="U595" s="14">
        <v>0.19312055242142501</v>
      </c>
      <c r="V595" s="14">
        <v>0.26708317303740298</v>
      </c>
      <c r="W595" s="14">
        <v>0.19580619147453501</v>
      </c>
      <c r="X595" s="14">
        <v>0.13472136757257899</v>
      </c>
      <c r="Y595" s="14">
        <v>0.173686100222704</v>
      </c>
      <c r="Z595" s="14">
        <v>0.19525559668860601</v>
      </c>
      <c r="AA595" s="14"/>
      <c r="AB595" s="14">
        <v>0.14475083765935501</v>
      </c>
      <c r="AC595" s="14">
        <v>0.160988091632258</v>
      </c>
      <c r="AD595" s="14">
        <v>0.24088654325411801</v>
      </c>
      <c r="AE595" s="14">
        <v>0.302970486077906</v>
      </c>
      <c r="AF595" s="14">
        <v>0.35161296913581802</v>
      </c>
      <c r="AG595" s="14"/>
      <c r="AH595" s="14">
        <v>0.34760920384624699</v>
      </c>
      <c r="AI595" s="14">
        <v>0.149671379912306</v>
      </c>
      <c r="AJ595" s="14"/>
      <c r="AK595" s="14">
        <v>0.347650823840847</v>
      </c>
      <c r="AL595" s="14">
        <v>0.14874732341899499</v>
      </c>
      <c r="AM595" s="14"/>
      <c r="AN595" s="14">
        <v>0.29328187663252298</v>
      </c>
      <c r="AO595" s="14">
        <v>0.13402059056625201</v>
      </c>
      <c r="AP595" s="14"/>
      <c r="AQ595" s="14">
        <v>0.28549785154849899</v>
      </c>
      <c r="AR595" s="14">
        <v>0.179254119934669</v>
      </c>
      <c r="AS595" s="14">
        <v>0.16711024746315301</v>
      </c>
    </row>
    <row r="596" spans="2:45" x14ac:dyDescent="0.35">
      <c r="B596" t="s">
        <v>67</v>
      </c>
      <c r="C596" s="14">
        <v>0.39621768113259698</v>
      </c>
      <c r="D596" s="14">
        <v>0.41388247418992802</v>
      </c>
      <c r="E596" s="14">
        <v>0.37916024374934199</v>
      </c>
      <c r="F596" s="14"/>
      <c r="G596" s="14">
        <v>0.43670512536259198</v>
      </c>
      <c r="H596" s="14">
        <v>0.42552754536208898</v>
      </c>
      <c r="I596" s="14">
        <v>0.40097461415236801</v>
      </c>
      <c r="J596" s="14">
        <v>0.35248659677808603</v>
      </c>
      <c r="K596" s="14">
        <v>0.36626889243876198</v>
      </c>
      <c r="L596" s="14"/>
      <c r="M596" s="14">
        <v>0.42555916450627801</v>
      </c>
      <c r="N596" s="14">
        <v>0.40729537297087698</v>
      </c>
      <c r="O596" s="14">
        <v>0.41696385499180599</v>
      </c>
      <c r="P596" s="14">
        <v>0.34041720235720602</v>
      </c>
      <c r="Q596" s="14"/>
      <c r="R596" s="14">
        <v>0.44025138116371698</v>
      </c>
      <c r="S596" s="14">
        <v>0.35836656167945802</v>
      </c>
      <c r="T596" s="14">
        <v>0.418452843801215</v>
      </c>
      <c r="U596" s="14">
        <v>0.36309258526018201</v>
      </c>
      <c r="V596" s="14">
        <v>0.28925238343575899</v>
      </c>
      <c r="W596" s="14">
        <v>0.41419604851577502</v>
      </c>
      <c r="X596" s="14">
        <v>0.41571570840838901</v>
      </c>
      <c r="Y596" s="14">
        <v>0.50281881230324599</v>
      </c>
      <c r="Z596" s="14">
        <v>0.403692765911564</v>
      </c>
      <c r="AA596" s="14"/>
      <c r="AB596" s="14">
        <v>0.32313896867424902</v>
      </c>
      <c r="AC596" s="14">
        <v>0.39687606949395499</v>
      </c>
      <c r="AD596" s="14">
        <v>0.43968784929677002</v>
      </c>
      <c r="AE596" s="14">
        <v>0.40537403844625802</v>
      </c>
      <c r="AF596" s="14">
        <v>0.34528112467436101</v>
      </c>
      <c r="AG596" s="14"/>
      <c r="AH596" s="14">
        <v>0.40924102647591398</v>
      </c>
      <c r="AI596" s="14">
        <v>0.38943614976990099</v>
      </c>
      <c r="AJ596" s="14"/>
      <c r="AK596" s="14">
        <v>0.420523142543752</v>
      </c>
      <c r="AL596" s="14">
        <v>0.38386755982236498</v>
      </c>
      <c r="AM596" s="14"/>
      <c r="AN596" s="14">
        <v>0.44310342044140599</v>
      </c>
      <c r="AO596" s="14">
        <v>0.35803651567934303</v>
      </c>
      <c r="AP596" s="14"/>
      <c r="AQ596" s="14">
        <v>0.43699628522516698</v>
      </c>
      <c r="AR596" s="14">
        <v>0.40625279081020099</v>
      </c>
      <c r="AS596" s="14">
        <v>0.32192307486452298</v>
      </c>
    </row>
    <row r="597" spans="2:45" x14ac:dyDescent="0.35">
      <c r="B597" t="s">
        <v>68</v>
      </c>
      <c r="C597" s="14">
        <v>0.182643129187741</v>
      </c>
      <c r="D597" s="14">
        <v>0.169388492339276</v>
      </c>
      <c r="E597" s="14">
        <v>0.19638707822155399</v>
      </c>
      <c r="F597" s="14"/>
      <c r="G597" s="14">
        <v>0.194652052993355</v>
      </c>
      <c r="H597" s="14">
        <v>0.19262143211110699</v>
      </c>
      <c r="I597" s="14">
        <v>0.15776275916201399</v>
      </c>
      <c r="J597" s="14">
        <v>0.19189977539762401</v>
      </c>
      <c r="K597" s="14">
        <v>0.177098752570477</v>
      </c>
      <c r="L597" s="14"/>
      <c r="M597" s="14">
        <v>0.14121535429704399</v>
      </c>
      <c r="N597" s="14">
        <v>0.18859854944243301</v>
      </c>
      <c r="O597" s="14">
        <v>0.183873702835121</v>
      </c>
      <c r="P597" s="14">
        <v>0.21946119292542501</v>
      </c>
      <c r="Q597" s="14"/>
      <c r="R597" s="14">
        <v>0.13358666228914401</v>
      </c>
      <c r="S597" s="14">
        <v>0.20510163022231401</v>
      </c>
      <c r="T597" s="14">
        <v>0.15459863515126501</v>
      </c>
      <c r="U597" s="14">
        <v>0.22054889393132701</v>
      </c>
      <c r="V597" s="14">
        <v>0.165105853333705</v>
      </c>
      <c r="W597" s="14">
        <v>0.20389909498614101</v>
      </c>
      <c r="X597" s="14">
        <v>0.20378978991433899</v>
      </c>
      <c r="Y597" s="14">
        <v>0.15781940238827399</v>
      </c>
      <c r="Z597" s="14">
        <v>0.193810957285384</v>
      </c>
      <c r="AA597" s="14"/>
      <c r="AB597" s="14">
        <v>0.21496382897168101</v>
      </c>
      <c r="AC597" s="14">
        <v>0.20295937625146199</v>
      </c>
      <c r="AD597" s="14">
        <v>0.15637211963732101</v>
      </c>
      <c r="AE597" s="14">
        <v>0.15992323943113801</v>
      </c>
      <c r="AF597" s="14">
        <v>0.25902681064924898</v>
      </c>
      <c r="AG597" s="14"/>
      <c r="AH597" s="14">
        <v>0.1661404905511</v>
      </c>
      <c r="AI597" s="14">
        <v>0.19178895393001399</v>
      </c>
      <c r="AJ597" s="14"/>
      <c r="AK597" s="14">
        <v>0.15628214230859799</v>
      </c>
      <c r="AL597" s="14">
        <v>0.194774836522839</v>
      </c>
      <c r="AM597" s="14"/>
      <c r="AN597" s="14">
        <v>0.15986986834387401</v>
      </c>
      <c r="AO597" s="14">
        <v>0.20097178637654101</v>
      </c>
      <c r="AP597" s="14"/>
      <c r="AQ597" s="14">
        <v>0.14305104553113701</v>
      </c>
      <c r="AR597" s="14">
        <v>0.188568386295977</v>
      </c>
      <c r="AS597" s="14">
        <v>0.22032663446968301</v>
      </c>
    </row>
    <row r="598" spans="2:45" x14ac:dyDescent="0.35">
      <c r="B598" t="s">
        <v>69</v>
      </c>
      <c r="C598" s="14">
        <v>0.178343429169183</v>
      </c>
      <c r="D598" s="14">
        <v>0.149626364642862</v>
      </c>
      <c r="E598" s="14">
        <v>0.207692615344998</v>
      </c>
      <c r="F598" s="14"/>
      <c r="G598" s="14">
        <v>0.11562101477553199</v>
      </c>
      <c r="H598" s="14">
        <v>0.104534749724758</v>
      </c>
      <c r="I598" s="14">
        <v>0.15940520198466601</v>
      </c>
      <c r="J598" s="14">
        <v>0.25853729263574299</v>
      </c>
      <c r="K598" s="14">
        <v>0.258544597514824</v>
      </c>
      <c r="L598" s="14"/>
      <c r="M598" s="14">
        <v>0.12654143676020299</v>
      </c>
      <c r="N598" s="14">
        <v>0.19376186919409</v>
      </c>
      <c r="O598" s="14">
        <v>0.18092840309114899</v>
      </c>
      <c r="P598" s="14">
        <v>0.211978356071818</v>
      </c>
      <c r="Q598" s="14"/>
      <c r="R598" s="14">
        <v>9.8158643870961695E-2</v>
      </c>
      <c r="S598" s="14">
        <v>0.23303198311593901</v>
      </c>
      <c r="T598" s="14">
        <v>0.19521553891872001</v>
      </c>
      <c r="U598" s="14">
        <v>0.16892411595759099</v>
      </c>
      <c r="V598" s="14">
        <v>0.26368178635884998</v>
      </c>
      <c r="W598" s="14">
        <v>0.124926901453497</v>
      </c>
      <c r="X598" s="14">
        <v>0.21695083905897</v>
      </c>
      <c r="Y598" s="14">
        <v>0.121725592815558</v>
      </c>
      <c r="Z598" s="14">
        <v>0.17901264747738599</v>
      </c>
      <c r="AA598" s="14"/>
      <c r="AB598" s="14">
        <v>0.25749457530964598</v>
      </c>
      <c r="AC598" s="14">
        <v>0.199178578469589</v>
      </c>
      <c r="AD598" s="14">
        <v>0.13799193992244199</v>
      </c>
      <c r="AE598" s="14">
        <v>0.113530000416949</v>
      </c>
      <c r="AF598" s="14">
        <v>4.4079095540571503E-2</v>
      </c>
      <c r="AG598" s="14"/>
      <c r="AH598" s="14">
        <v>6.4392340454350494E-2</v>
      </c>
      <c r="AI598" s="14">
        <v>0.229680119092283</v>
      </c>
      <c r="AJ598" s="14"/>
      <c r="AK598" s="14">
        <v>5.97752928885757E-2</v>
      </c>
      <c r="AL598" s="14">
        <v>0.23489900802271699</v>
      </c>
      <c r="AM598" s="14"/>
      <c r="AN598" s="14">
        <v>8.7443267753361698E-2</v>
      </c>
      <c r="AO598" s="14">
        <v>0.252473795743209</v>
      </c>
      <c r="AP598" s="14"/>
      <c r="AQ598" s="14">
        <v>0.11847546416509599</v>
      </c>
      <c r="AR598" s="14">
        <v>0.19582635217075001</v>
      </c>
      <c r="AS598" s="14">
        <v>0.223336561991786</v>
      </c>
    </row>
    <row r="599" spans="2:45" x14ac:dyDescent="0.35">
      <c r="B599" t="s">
        <v>70</v>
      </c>
      <c r="C599" s="14">
        <v>3.91829781988699E-2</v>
      </c>
      <c r="D599" s="14">
        <v>2.9793462225962901E-2</v>
      </c>
      <c r="E599" s="14">
        <v>4.7828958646490803E-2</v>
      </c>
      <c r="F599" s="14"/>
      <c r="G599" s="14">
        <v>4.1122931939359099E-2</v>
      </c>
      <c r="H599" s="14">
        <v>3.5635133667514397E-2</v>
      </c>
      <c r="I599" s="14">
        <v>3.78021116393936E-2</v>
      </c>
      <c r="J599" s="14">
        <v>3.5327059870082098E-2</v>
      </c>
      <c r="K599" s="14">
        <v>4.7969193668939897E-2</v>
      </c>
      <c r="L599" s="14"/>
      <c r="M599" s="14">
        <v>3.0966718147893701E-2</v>
      </c>
      <c r="N599" s="14">
        <v>2.1631809591478299E-2</v>
      </c>
      <c r="O599" s="14">
        <v>2.1363607060686299E-2</v>
      </c>
      <c r="P599" s="14">
        <v>7.8861636005756797E-2</v>
      </c>
      <c r="Q599" s="14"/>
      <c r="R599" s="14">
        <v>3.6907294603954401E-2</v>
      </c>
      <c r="S599" s="14">
        <v>4.2527702071919603E-2</v>
      </c>
      <c r="T599" s="14">
        <v>4.2791106509520199E-2</v>
      </c>
      <c r="U599" s="14">
        <v>5.4313852429475597E-2</v>
      </c>
      <c r="V599" s="14">
        <v>1.4876803834283501E-2</v>
      </c>
      <c r="W599" s="14">
        <v>6.1171763570051399E-2</v>
      </c>
      <c r="X599" s="14">
        <v>2.8822295045723499E-2</v>
      </c>
      <c r="Y599" s="14">
        <v>4.3950092270217699E-2</v>
      </c>
      <c r="Z599" s="14">
        <v>2.8228032637059499E-2</v>
      </c>
      <c r="AA599" s="14"/>
      <c r="AB599" s="14">
        <v>5.96517893850688E-2</v>
      </c>
      <c r="AC599" s="14">
        <v>3.9997884152736501E-2</v>
      </c>
      <c r="AD599" s="14">
        <v>2.5061547889347498E-2</v>
      </c>
      <c r="AE599" s="14">
        <v>1.8202235627748999E-2</v>
      </c>
      <c r="AF599" s="14">
        <v>0</v>
      </c>
      <c r="AG599" s="14"/>
      <c r="AH599" s="14">
        <v>1.26169386723891E-2</v>
      </c>
      <c r="AI599" s="14">
        <v>3.9423397295495897E-2</v>
      </c>
      <c r="AJ599" s="14"/>
      <c r="AK599" s="14">
        <v>1.5768598418228801E-2</v>
      </c>
      <c r="AL599" s="14">
        <v>3.7711272213084401E-2</v>
      </c>
      <c r="AM599" s="14"/>
      <c r="AN599" s="14">
        <v>1.6301566828835001E-2</v>
      </c>
      <c r="AO599" s="14">
        <v>5.4497311634655397E-2</v>
      </c>
      <c r="AP599" s="14"/>
      <c r="AQ599" s="14">
        <v>1.5979353530101301E-2</v>
      </c>
      <c r="AR599" s="14">
        <v>3.00983507884026E-2</v>
      </c>
      <c r="AS599" s="14">
        <v>6.7303481210854998E-2</v>
      </c>
    </row>
    <row r="600" spans="2:45" x14ac:dyDescent="0.35">
      <c r="B600" t="s">
        <v>71</v>
      </c>
      <c r="C600" s="14">
        <v>0.59983046344420698</v>
      </c>
      <c r="D600" s="14">
        <v>0.65119168079190004</v>
      </c>
      <c r="E600" s="14">
        <v>0.54809134778695801</v>
      </c>
      <c r="F600" s="14"/>
      <c r="G600" s="14">
        <v>0.64860400029175402</v>
      </c>
      <c r="H600" s="14">
        <v>0.66720868449662096</v>
      </c>
      <c r="I600" s="14">
        <v>0.64502992721392605</v>
      </c>
      <c r="J600" s="14">
        <v>0.51423587209655097</v>
      </c>
      <c r="K600" s="14">
        <v>0.51638745624575999</v>
      </c>
      <c r="L600" s="14"/>
      <c r="M600" s="14">
        <v>0.70127649079485899</v>
      </c>
      <c r="N600" s="14">
        <v>0.59600777177199904</v>
      </c>
      <c r="O600" s="14">
        <v>0.61383428701304399</v>
      </c>
      <c r="P600" s="14">
        <v>0.48969881499700002</v>
      </c>
      <c r="Q600" s="14"/>
      <c r="R600" s="14">
        <v>0.73134739923594005</v>
      </c>
      <c r="S600" s="14">
        <v>0.51933868458982702</v>
      </c>
      <c r="T600" s="14">
        <v>0.60739471942049506</v>
      </c>
      <c r="U600" s="14">
        <v>0.55621313768160696</v>
      </c>
      <c r="V600" s="14">
        <v>0.55633555647316202</v>
      </c>
      <c r="W600" s="14">
        <v>0.61000223999031</v>
      </c>
      <c r="X600" s="14">
        <v>0.55043707598096803</v>
      </c>
      <c r="Y600" s="14">
        <v>0.67650491252595002</v>
      </c>
      <c r="Z600" s="14">
        <v>0.59894836260017004</v>
      </c>
      <c r="AA600" s="14"/>
      <c r="AB600" s="14">
        <v>0.467889806333604</v>
      </c>
      <c r="AC600" s="14">
        <v>0.55786416112621295</v>
      </c>
      <c r="AD600" s="14">
        <v>0.68057439255088903</v>
      </c>
      <c r="AE600" s="14">
        <v>0.70834452452416397</v>
      </c>
      <c r="AF600" s="14">
        <v>0.69689409381017897</v>
      </c>
      <c r="AG600" s="14"/>
      <c r="AH600" s="14">
        <v>0.75685023032216003</v>
      </c>
      <c r="AI600" s="14">
        <v>0.53910752968220699</v>
      </c>
      <c r="AJ600" s="14"/>
      <c r="AK600" s="14">
        <v>0.76817396638459801</v>
      </c>
      <c r="AL600" s="14">
        <v>0.53261488324135997</v>
      </c>
      <c r="AM600" s="14"/>
      <c r="AN600" s="14">
        <v>0.73638529707392897</v>
      </c>
      <c r="AO600" s="14">
        <v>0.49205710624559401</v>
      </c>
      <c r="AP600" s="14"/>
      <c r="AQ600" s="14">
        <v>0.72249413677366603</v>
      </c>
      <c r="AR600" s="14">
        <v>0.58550691074487005</v>
      </c>
      <c r="AS600" s="14">
        <v>0.48903332232767599</v>
      </c>
    </row>
    <row r="601" spans="2:45" x14ac:dyDescent="0.35">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row>
    <row r="602" spans="2:45" x14ac:dyDescent="0.35">
      <c r="B602" s="6" t="s">
        <v>225</v>
      </c>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row>
    <row r="603" spans="2:45" x14ac:dyDescent="0.35">
      <c r="B603" s="24" t="s">
        <v>76</v>
      </c>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row>
    <row r="604" spans="2:45" x14ac:dyDescent="0.35">
      <c r="B604" t="s">
        <v>66</v>
      </c>
      <c r="C604" s="14">
        <v>0.152230124247663</v>
      </c>
      <c r="D604" s="14">
        <v>0.16543251315376001</v>
      </c>
      <c r="E604" s="14">
        <v>0.139198321425855</v>
      </c>
      <c r="F604" s="14"/>
      <c r="G604" s="14">
        <v>0.173799335809942</v>
      </c>
      <c r="H604" s="14">
        <v>0.19381038758143901</v>
      </c>
      <c r="I604" s="14">
        <v>0.186065454959495</v>
      </c>
      <c r="J604" s="14">
        <v>0.106593016801363</v>
      </c>
      <c r="K604" s="14">
        <v>9.3436794217380006E-2</v>
      </c>
      <c r="L604" s="14"/>
      <c r="M604" s="14">
        <v>0.177286126124473</v>
      </c>
      <c r="N604" s="14">
        <v>0.13886436152835099</v>
      </c>
      <c r="O604" s="14">
        <v>0.16977905343306199</v>
      </c>
      <c r="P604" s="14">
        <v>0.124693119601879</v>
      </c>
      <c r="Q604" s="14"/>
      <c r="R604" s="14">
        <v>0.22824564864396399</v>
      </c>
      <c r="S604" s="14">
        <v>9.5415680548506396E-2</v>
      </c>
      <c r="T604" s="14">
        <v>0.131221508283421</v>
      </c>
      <c r="U604" s="14">
        <v>0.14449311489225999</v>
      </c>
      <c r="V604" s="14">
        <v>0.184235045604902</v>
      </c>
      <c r="W604" s="14">
        <v>0.14611492888031399</v>
      </c>
      <c r="X604" s="14">
        <v>0.15588633580838901</v>
      </c>
      <c r="Y604" s="14">
        <v>0.133629807646136</v>
      </c>
      <c r="Z604" s="14">
        <v>0.13829218853757599</v>
      </c>
      <c r="AA604" s="14"/>
      <c r="AB604" s="14">
        <v>8.89599655919973E-2</v>
      </c>
      <c r="AC604" s="14">
        <v>0.122760536386801</v>
      </c>
      <c r="AD604" s="14">
        <v>0.198381546354257</v>
      </c>
      <c r="AE604" s="14">
        <v>0.233789250037228</v>
      </c>
      <c r="AF604" s="14">
        <v>0.114833324967249</v>
      </c>
      <c r="AG604" s="14"/>
      <c r="AH604" s="14">
        <v>0.25138599112932702</v>
      </c>
      <c r="AI604" s="14">
        <v>0.111868784911031</v>
      </c>
      <c r="AJ604" s="14"/>
      <c r="AK604" s="14">
        <v>0.23507860328299399</v>
      </c>
      <c r="AL604" s="14">
        <v>0.121135527826531</v>
      </c>
      <c r="AM604" s="14"/>
      <c r="AN604" s="14">
        <v>0.23146108101273899</v>
      </c>
      <c r="AO604" s="14">
        <v>8.6770134925755499E-2</v>
      </c>
      <c r="AP604" s="14"/>
      <c r="AQ604" s="14">
        <v>0.20787604992265901</v>
      </c>
      <c r="AR604" s="14">
        <v>0.125836576274658</v>
      </c>
      <c r="AS604" s="14">
        <v>0.17051618368716201</v>
      </c>
    </row>
    <row r="605" spans="2:45" x14ac:dyDescent="0.35">
      <c r="B605" t="s">
        <v>67</v>
      </c>
      <c r="C605" s="14">
        <v>0.31018152480903499</v>
      </c>
      <c r="D605" s="14">
        <v>0.34030710428797201</v>
      </c>
      <c r="E605" s="14">
        <v>0.27931546726945</v>
      </c>
      <c r="F605" s="14"/>
      <c r="G605" s="14">
        <v>0.37894692274957997</v>
      </c>
      <c r="H605" s="14">
        <v>0.30443198770983898</v>
      </c>
      <c r="I605" s="14">
        <v>0.32796543186924698</v>
      </c>
      <c r="J605" s="14">
        <v>0.28567247218672598</v>
      </c>
      <c r="K605" s="14">
        <v>0.25456947885892001</v>
      </c>
      <c r="L605" s="14"/>
      <c r="M605" s="14">
        <v>0.30283825915208601</v>
      </c>
      <c r="N605" s="14">
        <v>0.26275392207413101</v>
      </c>
      <c r="O605" s="14">
        <v>0.36557030496863402</v>
      </c>
      <c r="P605" s="14">
        <v>0.32261688901646801</v>
      </c>
      <c r="Q605" s="14"/>
      <c r="R605" s="14">
        <v>0.349496541619495</v>
      </c>
      <c r="S605" s="14">
        <v>0.32020759699783802</v>
      </c>
      <c r="T605" s="14">
        <v>0.28396609459112698</v>
      </c>
      <c r="U605" s="14">
        <v>0.31776996376157401</v>
      </c>
      <c r="V605" s="14">
        <v>0.17988601633762599</v>
      </c>
      <c r="W605" s="14">
        <v>0.39358519710274598</v>
      </c>
      <c r="X605" s="14">
        <v>0.28998472479762899</v>
      </c>
      <c r="Y605" s="14">
        <v>0.329531648378659</v>
      </c>
      <c r="Z605" s="14">
        <v>0.29710290810624501</v>
      </c>
      <c r="AA605" s="14"/>
      <c r="AB605" s="14">
        <v>0.31559831176202102</v>
      </c>
      <c r="AC605" s="14">
        <v>0.28726914931769099</v>
      </c>
      <c r="AD605" s="14">
        <v>0.30391928061562201</v>
      </c>
      <c r="AE605" s="14">
        <v>0.28758429980136202</v>
      </c>
      <c r="AF605" s="14">
        <v>0.40890907231926998</v>
      </c>
      <c r="AG605" s="14"/>
      <c r="AH605" s="14">
        <v>0.381278257459718</v>
      </c>
      <c r="AI605" s="14">
        <v>0.279592735530932</v>
      </c>
      <c r="AJ605" s="14"/>
      <c r="AK605" s="14">
        <v>0.39511697417024799</v>
      </c>
      <c r="AL605" s="14">
        <v>0.273645205906966</v>
      </c>
      <c r="AM605" s="14"/>
      <c r="AN605" s="14">
        <v>0.36213402600265199</v>
      </c>
      <c r="AO605" s="14">
        <v>0.27281719977024199</v>
      </c>
      <c r="AP605" s="14"/>
      <c r="AQ605" s="14">
        <v>0.34624909248812002</v>
      </c>
      <c r="AR605" s="14">
        <v>0.30011351520067098</v>
      </c>
      <c r="AS605" s="14">
        <v>0.28493623740650298</v>
      </c>
    </row>
    <row r="606" spans="2:45" x14ac:dyDescent="0.35">
      <c r="B606" t="s">
        <v>68</v>
      </c>
      <c r="C606" s="14">
        <v>0.21507794453187901</v>
      </c>
      <c r="D606" s="14">
        <v>0.22581217414704299</v>
      </c>
      <c r="E606" s="14">
        <v>0.20466219953304299</v>
      </c>
      <c r="F606" s="14"/>
      <c r="G606" s="14">
        <v>0.21673213494756899</v>
      </c>
      <c r="H606" s="14">
        <v>0.23364763757326101</v>
      </c>
      <c r="I606" s="14">
        <v>0.18641041194781199</v>
      </c>
      <c r="J606" s="14">
        <v>0.19604287486226399</v>
      </c>
      <c r="K606" s="14">
        <v>0.249047701699802</v>
      </c>
      <c r="L606" s="14"/>
      <c r="M606" s="14">
        <v>0.21390226281602301</v>
      </c>
      <c r="N606" s="14">
        <v>0.213712639413351</v>
      </c>
      <c r="O606" s="14">
        <v>0.23033905401722701</v>
      </c>
      <c r="P606" s="14">
        <v>0.204981517660246</v>
      </c>
      <c r="Q606" s="14"/>
      <c r="R606" s="14">
        <v>0.206736568947475</v>
      </c>
      <c r="S606" s="14">
        <v>0.221286933892473</v>
      </c>
      <c r="T606" s="14">
        <v>0.20570076498005399</v>
      </c>
      <c r="U606" s="14">
        <v>0.221997256208876</v>
      </c>
      <c r="V606" s="14">
        <v>0.228623029546207</v>
      </c>
      <c r="W606" s="14">
        <v>0.183879595525621</v>
      </c>
      <c r="X606" s="14">
        <v>0.22154140479103601</v>
      </c>
      <c r="Y606" s="14">
        <v>0.20810225858442499</v>
      </c>
      <c r="Z606" s="14">
        <v>0.23149419764672</v>
      </c>
      <c r="AA606" s="14"/>
      <c r="AB606" s="14">
        <v>0.234185698777332</v>
      </c>
      <c r="AC606" s="14">
        <v>0.21930465937792901</v>
      </c>
      <c r="AD606" s="14">
        <v>0.18546418479439999</v>
      </c>
      <c r="AE606" s="14">
        <v>0.243159361217716</v>
      </c>
      <c r="AF606" s="14">
        <v>0.23078744405295501</v>
      </c>
      <c r="AG606" s="14"/>
      <c r="AH606" s="14">
        <v>0.209116624649097</v>
      </c>
      <c r="AI606" s="14">
        <v>0.21877152102262201</v>
      </c>
      <c r="AJ606" s="14"/>
      <c r="AK606" s="14">
        <v>0.198370271318417</v>
      </c>
      <c r="AL606" s="14">
        <v>0.21639180315157</v>
      </c>
      <c r="AM606" s="14"/>
      <c r="AN606" s="14">
        <v>0.204799314081197</v>
      </c>
      <c r="AO606" s="14">
        <v>0.220833924975505</v>
      </c>
      <c r="AP606" s="14"/>
      <c r="AQ606" s="14">
        <v>0.20755130741088801</v>
      </c>
      <c r="AR606" s="14">
        <v>0.22207749645334099</v>
      </c>
      <c r="AS606" s="14">
        <v>0.19920878829139599</v>
      </c>
    </row>
    <row r="607" spans="2:45" x14ac:dyDescent="0.35">
      <c r="B607" t="s">
        <v>69</v>
      </c>
      <c r="C607" s="14">
        <v>0.28613918370986602</v>
      </c>
      <c r="D607" s="14">
        <v>0.248768488137843</v>
      </c>
      <c r="E607" s="14">
        <v>0.324438920093507</v>
      </c>
      <c r="F607" s="14"/>
      <c r="G607" s="14">
        <v>0.206769126110634</v>
      </c>
      <c r="H607" s="14">
        <v>0.23663206212626101</v>
      </c>
      <c r="I607" s="14">
        <v>0.25579665637198501</v>
      </c>
      <c r="J607" s="14">
        <v>0.37307919310167997</v>
      </c>
      <c r="K607" s="14">
        <v>0.359341689219349</v>
      </c>
      <c r="L607" s="14"/>
      <c r="M607" s="14">
        <v>0.27932906713150502</v>
      </c>
      <c r="N607" s="14">
        <v>0.36121913768221597</v>
      </c>
      <c r="O607" s="14">
        <v>0.20658706549827499</v>
      </c>
      <c r="P607" s="14">
        <v>0.281158443255557</v>
      </c>
      <c r="Q607" s="14"/>
      <c r="R607" s="14">
        <v>0.181957132459099</v>
      </c>
      <c r="S607" s="14">
        <v>0.34177896782888401</v>
      </c>
      <c r="T607" s="14">
        <v>0.34035889601320801</v>
      </c>
      <c r="U607" s="14">
        <v>0.27014062281392898</v>
      </c>
      <c r="V607" s="14">
        <v>0.37593263461436999</v>
      </c>
      <c r="W607" s="14">
        <v>0.215458885285219</v>
      </c>
      <c r="X607" s="14">
        <v>0.29415547239738499</v>
      </c>
      <c r="Y607" s="14">
        <v>0.29230567531738599</v>
      </c>
      <c r="Z607" s="14">
        <v>0.301533396406301</v>
      </c>
      <c r="AA607" s="14"/>
      <c r="AB607" s="14">
        <v>0.31130690591783999</v>
      </c>
      <c r="AC607" s="14">
        <v>0.32931535459054001</v>
      </c>
      <c r="AD607" s="14">
        <v>0.28559088953207601</v>
      </c>
      <c r="AE607" s="14">
        <v>0.218029304138142</v>
      </c>
      <c r="AF607" s="14">
        <v>0.24547015866052599</v>
      </c>
      <c r="AG607" s="14"/>
      <c r="AH607" s="14">
        <v>0.14812127144966</v>
      </c>
      <c r="AI607" s="14">
        <v>0.353303635860239</v>
      </c>
      <c r="AJ607" s="14"/>
      <c r="AK607" s="14">
        <v>0.1519908632492</v>
      </c>
      <c r="AL607" s="14">
        <v>0.35398636448079701</v>
      </c>
      <c r="AM607" s="14"/>
      <c r="AN607" s="14">
        <v>0.18342740783818701</v>
      </c>
      <c r="AO607" s="14">
        <v>0.37251327094776998</v>
      </c>
      <c r="AP607" s="14"/>
      <c r="AQ607" s="14">
        <v>0.21728661340293501</v>
      </c>
      <c r="AR607" s="14">
        <v>0.32139634811475998</v>
      </c>
      <c r="AS607" s="14">
        <v>0.29041369748664297</v>
      </c>
    </row>
    <row r="608" spans="2:45" x14ac:dyDescent="0.35">
      <c r="B608" t="s">
        <v>70</v>
      </c>
      <c r="C608" s="14">
        <v>3.6371222701557002E-2</v>
      </c>
      <c r="D608" s="14">
        <v>1.9679720273382599E-2</v>
      </c>
      <c r="E608" s="14">
        <v>5.2385091678145097E-2</v>
      </c>
      <c r="F608" s="14"/>
      <c r="G608" s="14">
        <v>2.3752480382274101E-2</v>
      </c>
      <c r="H608" s="14">
        <v>3.1477925009199798E-2</v>
      </c>
      <c r="I608" s="14">
        <v>4.3762044851460298E-2</v>
      </c>
      <c r="J608" s="14">
        <v>3.8612443047967099E-2</v>
      </c>
      <c r="K608" s="14">
        <v>4.36043360045495E-2</v>
      </c>
      <c r="L608" s="14"/>
      <c r="M608" s="14">
        <v>2.6644284775912099E-2</v>
      </c>
      <c r="N608" s="14">
        <v>2.34499393019501E-2</v>
      </c>
      <c r="O608" s="14">
        <v>2.7724522082801999E-2</v>
      </c>
      <c r="P608" s="14">
        <v>6.6550030465849605E-2</v>
      </c>
      <c r="Q608" s="14"/>
      <c r="R608" s="14">
        <v>3.3564108329966501E-2</v>
      </c>
      <c r="S608" s="14">
        <v>2.1310820732299101E-2</v>
      </c>
      <c r="T608" s="14">
        <v>3.87527361321909E-2</v>
      </c>
      <c r="U608" s="14">
        <v>4.5599042323361698E-2</v>
      </c>
      <c r="V608" s="14">
        <v>3.1323273896895001E-2</v>
      </c>
      <c r="W608" s="14">
        <v>6.0961393206100299E-2</v>
      </c>
      <c r="X608" s="14">
        <v>3.8432062205561397E-2</v>
      </c>
      <c r="Y608" s="14">
        <v>3.6430610073394099E-2</v>
      </c>
      <c r="Z608" s="14">
        <v>3.1577309303158198E-2</v>
      </c>
      <c r="AA608" s="14"/>
      <c r="AB608" s="14">
        <v>4.9949117950810598E-2</v>
      </c>
      <c r="AC608" s="14">
        <v>4.1350300327038701E-2</v>
      </c>
      <c r="AD608" s="14">
        <v>2.6644098703645099E-2</v>
      </c>
      <c r="AE608" s="14">
        <v>1.7437784805552099E-2</v>
      </c>
      <c r="AF608" s="14">
        <v>0</v>
      </c>
      <c r="AG608" s="14"/>
      <c r="AH608" s="14">
        <v>1.00978553121983E-2</v>
      </c>
      <c r="AI608" s="14">
        <v>3.6463322675174999E-2</v>
      </c>
      <c r="AJ608" s="14"/>
      <c r="AK608" s="14">
        <v>1.9443287979141501E-2</v>
      </c>
      <c r="AL608" s="14">
        <v>3.4841098634135703E-2</v>
      </c>
      <c r="AM608" s="14"/>
      <c r="AN608" s="14">
        <v>1.8178171065224499E-2</v>
      </c>
      <c r="AO608" s="14">
        <v>4.7065469380727899E-2</v>
      </c>
      <c r="AP608" s="14"/>
      <c r="AQ608" s="14">
        <v>2.1036936775398401E-2</v>
      </c>
      <c r="AR608" s="14">
        <v>3.0576063956570702E-2</v>
      </c>
      <c r="AS608" s="14">
        <v>5.4925093128295799E-2</v>
      </c>
    </row>
    <row r="609" spans="2:45" x14ac:dyDescent="0.35">
      <c r="B609" t="s">
        <v>71</v>
      </c>
      <c r="C609" s="14">
        <v>0.46241164905669802</v>
      </c>
      <c r="D609" s="14">
        <v>0.50573961744173102</v>
      </c>
      <c r="E609" s="14">
        <v>0.41851378869530498</v>
      </c>
      <c r="F609" s="14"/>
      <c r="G609" s="14">
        <v>0.55274625855952197</v>
      </c>
      <c r="H609" s="14">
        <v>0.49824237529127802</v>
      </c>
      <c r="I609" s="14">
        <v>0.51403088682874198</v>
      </c>
      <c r="J609" s="14">
        <v>0.392265488988089</v>
      </c>
      <c r="K609" s="14">
        <v>0.3480062730763</v>
      </c>
      <c r="L609" s="14"/>
      <c r="M609" s="14">
        <v>0.48012438527655998</v>
      </c>
      <c r="N609" s="14">
        <v>0.40161828360248197</v>
      </c>
      <c r="O609" s="14">
        <v>0.53534935840169595</v>
      </c>
      <c r="P609" s="14">
        <v>0.44731000861834702</v>
      </c>
      <c r="Q609" s="14"/>
      <c r="R609" s="14">
        <v>0.57774219026345897</v>
      </c>
      <c r="S609" s="14">
        <v>0.41562327754634498</v>
      </c>
      <c r="T609" s="14">
        <v>0.41518760287454698</v>
      </c>
      <c r="U609" s="14">
        <v>0.46226307865383398</v>
      </c>
      <c r="V609" s="14">
        <v>0.36412106194252802</v>
      </c>
      <c r="W609" s="14">
        <v>0.53970012598306005</v>
      </c>
      <c r="X609" s="14">
        <v>0.445871060606018</v>
      </c>
      <c r="Y609" s="14">
        <v>0.46316145602479403</v>
      </c>
      <c r="Z609" s="14">
        <v>0.43539509664382098</v>
      </c>
      <c r="AA609" s="14"/>
      <c r="AB609" s="14">
        <v>0.404558277354018</v>
      </c>
      <c r="AC609" s="14">
        <v>0.410029685704492</v>
      </c>
      <c r="AD609" s="14">
        <v>0.50230082696987899</v>
      </c>
      <c r="AE609" s="14">
        <v>0.52137354983858997</v>
      </c>
      <c r="AF609" s="14">
        <v>0.52374239728651895</v>
      </c>
      <c r="AG609" s="14"/>
      <c r="AH609" s="14">
        <v>0.63266424858904402</v>
      </c>
      <c r="AI609" s="14">
        <v>0.39146152044196397</v>
      </c>
      <c r="AJ609" s="14"/>
      <c r="AK609" s="14">
        <v>0.63019557745324195</v>
      </c>
      <c r="AL609" s="14">
        <v>0.39478073373349698</v>
      </c>
      <c r="AM609" s="14"/>
      <c r="AN609" s="14">
        <v>0.59359510701539198</v>
      </c>
      <c r="AO609" s="14">
        <v>0.35958733469599802</v>
      </c>
      <c r="AP609" s="14"/>
      <c r="AQ609" s="14">
        <v>0.55412514241077804</v>
      </c>
      <c r="AR609" s="14">
        <v>0.42595009147532897</v>
      </c>
      <c r="AS609" s="14">
        <v>0.45545242109366502</v>
      </c>
    </row>
    <row r="610" spans="2:45" x14ac:dyDescent="0.35">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row>
    <row r="611" spans="2:45" x14ac:dyDescent="0.35">
      <c r="B611" s="6" t="s">
        <v>226</v>
      </c>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row>
    <row r="612" spans="2:45" x14ac:dyDescent="0.35">
      <c r="B612" s="24" t="s">
        <v>76</v>
      </c>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row>
    <row r="613" spans="2:45" x14ac:dyDescent="0.35">
      <c r="B613" t="s">
        <v>66</v>
      </c>
      <c r="C613" s="14">
        <v>0.12512388874514799</v>
      </c>
      <c r="D613" s="14">
        <v>0.14833008623744701</v>
      </c>
      <c r="E613" s="14">
        <v>0.101937031667884</v>
      </c>
      <c r="F613" s="14"/>
      <c r="G613" s="14">
        <v>0.15763667615985799</v>
      </c>
      <c r="H613" s="14">
        <v>0.192784486618992</v>
      </c>
      <c r="I613" s="14">
        <v>0.14171975437873599</v>
      </c>
      <c r="J613" s="14">
        <v>8.6117093108802903E-2</v>
      </c>
      <c r="K613" s="14">
        <v>3.5954533680230598E-2</v>
      </c>
      <c r="L613" s="14"/>
      <c r="M613" s="14">
        <v>0.163412054111818</v>
      </c>
      <c r="N613" s="14">
        <v>0.105734529365209</v>
      </c>
      <c r="O613" s="14">
        <v>0.14579521727151801</v>
      </c>
      <c r="P613" s="14">
        <v>8.6288703301474895E-2</v>
      </c>
      <c r="Q613" s="14"/>
      <c r="R613" s="14">
        <v>0.20499349740155401</v>
      </c>
      <c r="S613" s="14">
        <v>7.5122044321445799E-2</v>
      </c>
      <c r="T613" s="14">
        <v>7.6418118104630395E-2</v>
      </c>
      <c r="U613" s="14">
        <v>0.11781784616699401</v>
      </c>
      <c r="V613" s="14">
        <v>0.14237327048854401</v>
      </c>
      <c r="W613" s="14">
        <v>0.160280570337962</v>
      </c>
      <c r="X613" s="14">
        <v>9.3484138590661597E-2</v>
      </c>
      <c r="Y613" s="14">
        <v>0.117842919510095</v>
      </c>
      <c r="Z613" s="14">
        <v>0.120097060309881</v>
      </c>
      <c r="AA613" s="14"/>
      <c r="AB613" s="14">
        <v>8.1864741123029702E-2</v>
      </c>
      <c r="AC613" s="14">
        <v>8.2763151813602498E-2</v>
      </c>
      <c r="AD613" s="14">
        <v>0.15495359874004899</v>
      </c>
      <c r="AE613" s="14">
        <v>0.222371089439071</v>
      </c>
      <c r="AF613" s="14">
        <v>0.21888688206224999</v>
      </c>
      <c r="AG613" s="14"/>
      <c r="AH613" s="14">
        <v>0.251563200673668</v>
      </c>
      <c r="AI613" s="14">
        <v>7.3730191871725095E-2</v>
      </c>
      <c r="AJ613" s="14"/>
      <c r="AK613" s="14">
        <v>0.249966002760969</v>
      </c>
      <c r="AL613" s="14">
        <v>7.6300761783144502E-2</v>
      </c>
      <c r="AM613" s="14"/>
      <c r="AN613" s="14">
        <v>0.20399717627719599</v>
      </c>
      <c r="AO613" s="14">
        <v>6.2188459940750902E-2</v>
      </c>
      <c r="AP613" s="14"/>
      <c r="AQ613" s="14">
        <v>0.20073855394998899</v>
      </c>
      <c r="AR613" s="14">
        <v>9.9263320660585797E-2</v>
      </c>
      <c r="AS613" s="14">
        <v>0.10856789252273299</v>
      </c>
    </row>
    <row r="614" spans="2:45" x14ac:dyDescent="0.35">
      <c r="B614" t="s">
        <v>67</v>
      </c>
      <c r="C614" s="14">
        <v>0.25703867095011801</v>
      </c>
      <c r="D614" s="14">
        <v>0.27539145495248601</v>
      </c>
      <c r="E614" s="14">
        <v>0.237955945697364</v>
      </c>
      <c r="F614" s="14"/>
      <c r="G614" s="14">
        <v>0.31053163244716903</v>
      </c>
      <c r="H614" s="14">
        <v>0.2872584309963</v>
      </c>
      <c r="I614" s="14">
        <v>0.270167208327457</v>
      </c>
      <c r="J614" s="14">
        <v>0.206113994433682</v>
      </c>
      <c r="K614" s="14">
        <v>0.21112182237407401</v>
      </c>
      <c r="L614" s="14"/>
      <c r="M614" s="14">
        <v>0.28583414688076297</v>
      </c>
      <c r="N614" s="14">
        <v>0.243269566979746</v>
      </c>
      <c r="O614" s="14">
        <v>0.24078736366426601</v>
      </c>
      <c r="P614" s="14">
        <v>0.25744298203041199</v>
      </c>
      <c r="Q614" s="14"/>
      <c r="R614" s="14">
        <v>0.30302500274650102</v>
      </c>
      <c r="S614" s="14">
        <v>0.236070988524993</v>
      </c>
      <c r="T614" s="14">
        <v>0.241092793116225</v>
      </c>
      <c r="U614" s="14">
        <v>0.24073367748312</v>
      </c>
      <c r="V614" s="14">
        <v>0.208074235842582</v>
      </c>
      <c r="W614" s="14">
        <v>0.31455222418268602</v>
      </c>
      <c r="X614" s="14">
        <v>0.21581518271165001</v>
      </c>
      <c r="Y614" s="14">
        <v>0.220654711819295</v>
      </c>
      <c r="Z614" s="14">
        <v>0.287604378110699</v>
      </c>
      <c r="AA614" s="14"/>
      <c r="AB614" s="14">
        <v>0.24633130335498499</v>
      </c>
      <c r="AC614" s="14">
        <v>0.248872574617714</v>
      </c>
      <c r="AD614" s="14">
        <v>0.27146828426508801</v>
      </c>
      <c r="AE614" s="14">
        <v>0.24971687467523301</v>
      </c>
      <c r="AF614" s="14">
        <v>0.28923759551699701</v>
      </c>
      <c r="AG614" s="14"/>
      <c r="AH614" s="14">
        <v>0.33194817837329299</v>
      </c>
      <c r="AI614" s="14">
        <v>0.223469196239131</v>
      </c>
      <c r="AJ614" s="14"/>
      <c r="AK614" s="14">
        <v>0.361290708011127</v>
      </c>
      <c r="AL614" s="14">
        <v>0.205994726556955</v>
      </c>
      <c r="AM614" s="14"/>
      <c r="AN614" s="14">
        <v>0.33262457321944799</v>
      </c>
      <c r="AO614" s="14">
        <v>0.19639510802230001</v>
      </c>
      <c r="AP614" s="14"/>
      <c r="AQ614" s="14">
        <v>0.30775500426661501</v>
      </c>
      <c r="AR614" s="14">
        <v>0.235490948733248</v>
      </c>
      <c r="AS614" s="14">
        <v>0.26744410388502599</v>
      </c>
    </row>
    <row r="615" spans="2:45" x14ac:dyDescent="0.35">
      <c r="B615" t="s">
        <v>68</v>
      </c>
      <c r="C615" s="14">
        <v>0.21114650326731399</v>
      </c>
      <c r="D615" s="14">
        <v>0.22522771902282901</v>
      </c>
      <c r="E615" s="14">
        <v>0.19734328580220001</v>
      </c>
      <c r="F615" s="14"/>
      <c r="G615" s="14">
        <v>0.23416978883506501</v>
      </c>
      <c r="H615" s="14">
        <v>0.213927457613665</v>
      </c>
      <c r="I615" s="14">
        <v>0.18523597408467099</v>
      </c>
      <c r="J615" s="14">
        <v>0.19517444386414001</v>
      </c>
      <c r="K615" s="14">
        <v>0.23532534455085899</v>
      </c>
      <c r="L615" s="14"/>
      <c r="M615" s="14">
        <v>0.19942505594850499</v>
      </c>
      <c r="N615" s="14">
        <v>0.21936993383309999</v>
      </c>
      <c r="O615" s="14">
        <v>0.20450116660182499</v>
      </c>
      <c r="P615" s="14">
        <v>0.22287267848011999</v>
      </c>
      <c r="Q615" s="14"/>
      <c r="R615" s="14">
        <v>0.20956478029360801</v>
      </c>
      <c r="S615" s="14">
        <v>0.19846395189420701</v>
      </c>
      <c r="T615" s="14">
        <v>0.20682159939087499</v>
      </c>
      <c r="U615" s="14">
        <v>0.25814239436984399</v>
      </c>
      <c r="V615" s="14">
        <v>0.242270147922903</v>
      </c>
      <c r="W615" s="14">
        <v>0.13962044023572201</v>
      </c>
      <c r="X615" s="14">
        <v>0.25466930046305702</v>
      </c>
      <c r="Y615" s="14">
        <v>0.20880001171514201</v>
      </c>
      <c r="Z615" s="14">
        <v>0.193317118722582</v>
      </c>
      <c r="AA615" s="14"/>
      <c r="AB615" s="14">
        <v>0.20290938783031701</v>
      </c>
      <c r="AC615" s="14">
        <v>0.217955532754085</v>
      </c>
      <c r="AD615" s="14">
        <v>0.20421079812262999</v>
      </c>
      <c r="AE615" s="14">
        <v>0.22474148257617799</v>
      </c>
      <c r="AF615" s="14">
        <v>0.209611103406146</v>
      </c>
      <c r="AG615" s="14"/>
      <c r="AH615" s="14">
        <v>0.21233120366212299</v>
      </c>
      <c r="AI615" s="14">
        <v>0.21198829096719199</v>
      </c>
      <c r="AJ615" s="14"/>
      <c r="AK615" s="14">
        <v>0.17378771618830099</v>
      </c>
      <c r="AL615" s="14">
        <v>0.223302650033496</v>
      </c>
      <c r="AM615" s="14"/>
      <c r="AN615" s="14">
        <v>0.20806066419667599</v>
      </c>
      <c r="AO615" s="14">
        <v>0.21318780130328899</v>
      </c>
      <c r="AP615" s="14"/>
      <c r="AQ615" s="14">
        <v>0.19794333901518299</v>
      </c>
      <c r="AR615" s="14">
        <v>0.20815814573988001</v>
      </c>
      <c r="AS615" s="14">
        <v>0.232142418915676</v>
      </c>
    </row>
    <row r="616" spans="2:45" x14ac:dyDescent="0.35">
      <c r="B616" t="s">
        <v>69</v>
      </c>
      <c r="C616" s="14">
        <v>0.363189934611717</v>
      </c>
      <c r="D616" s="14">
        <v>0.32792218441478099</v>
      </c>
      <c r="E616" s="14">
        <v>0.39951786947852802</v>
      </c>
      <c r="F616" s="14"/>
      <c r="G616" s="14">
        <v>0.260391876548628</v>
      </c>
      <c r="H616" s="14">
        <v>0.26476294355147501</v>
      </c>
      <c r="I616" s="14">
        <v>0.35375107527646199</v>
      </c>
      <c r="J616" s="14">
        <v>0.47773876905919199</v>
      </c>
      <c r="K616" s="14">
        <v>0.46119345041054099</v>
      </c>
      <c r="L616" s="14"/>
      <c r="M616" s="14">
        <v>0.32982309332258403</v>
      </c>
      <c r="N616" s="14">
        <v>0.39600023965110198</v>
      </c>
      <c r="O616" s="14">
        <v>0.36876624600526098</v>
      </c>
      <c r="P616" s="14">
        <v>0.35804479731720801</v>
      </c>
      <c r="Q616" s="14"/>
      <c r="R616" s="14">
        <v>0.24055925991500399</v>
      </c>
      <c r="S616" s="14">
        <v>0.45548495624965701</v>
      </c>
      <c r="T616" s="14">
        <v>0.42383497471300702</v>
      </c>
      <c r="U616" s="14">
        <v>0.32790752346830498</v>
      </c>
      <c r="V616" s="14">
        <v>0.36735632384581002</v>
      </c>
      <c r="W616" s="14">
        <v>0.31419877587186801</v>
      </c>
      <c r="X616" s="14">
        <v>0.41634536486596102</v>
      </c>
      <c r="Y616" s="14">
        <v>0.39537817838793099</v>
      </c>
      <c r="Z616" s="14">
        <v>0.365400214781465</v>
      </c>
      <c r="AA616" s="14"/>
      <c r="AB616" s="14">
        <v>0.41367555338601097</v>
      </c>
      <c r="AC616" s="14">
        <v>0.39756195124606702</v>
      </c>
      <c r="AD616" s="14">
        <v>0.34069439401541002</v>
      </c>
      <c r="AE616" s="14">
        <v>0.286310398303809</v>
      </c>
      <c r="AF616" s="14">
        <v>0.25492379266412102</v>
      </c>
      <c r="AG616" s="14"/>
      <c r="AH616" s="14">
        <v>0.18861823131879299</v>
      </c>
      <c r="AI616" s="14">
        <v>0.44771196154291798</v>
      </c>
      <c r="AJ616" s="14"/>
      <c r="AK616" s="14">
        <v>0.187388786812894</v>
      </c>
      <c r="AL616" s="14">
        <v>0.455768867658915</v>
      </c>
      <c r="AM616" s="14"/>
      <c r="AN616" s="14">
        <v>0.24011841795861699</v>
      </c>
      <c r="AO616" s="14">
        <v>0.46711114130404302</v>
      </c>
      <c r="AP616" s="14"/>
      <c r="AQ616" s="14">
        <v>0.271244718741943</v>
      </c>
      <c r="AR616" s="14">
        <v>0.41869673521852702</v>
      </c>
      <c r="AS616" s="14">
        <v>0.33042512809681202</v>
      </c>
    </row>
    <row r="617" spans="2:45" x14ac:dyDescent="0.35">
      <c r="B617" t="s">
        <v>70</v>
      </c>
      <c r="C617" s="14">
        <v>4.3501002425703997E-2</v>
      </c>
      <c r="D617" s="14">
        <v>2.31285553724563E-2</v>
      </c>
      <c r="E617" s="14">
        <v>6.3245867354024196E-2</v>
      </c>
      <c r="F617" s="14"/>
      <c r="G617" s="14">
        <v>3.7270026009280199E-2</v>
      </c>
      <c r="H617" s="14">
        <v>4.1266681219567003E-2</v>
      </c>
      <c r="I617" s="14">
        <v>4.9125987932673497E-2</v>
      </c>
      <c r="J617" s="14">
        <v>3.4855699534183202E-2</v>
      </c>
      <c r="K617" s="14">
        <v>5.6404848984294799E-2</v>
      </c>
      <c r="L617" s="14"/>
      <c r="M617" s="14">
        <v>2.1505649736329301E-2</v>
      </c>
      <c r="N617" s="14">
        <v>3.5625730170843202E-2</v>
      </c>
      <c r="O617" s="14">
        <v>4.01500064571296E-2</v>
      </c>
      <c r="P617" s="14">
        <v>7.53508388707856E-2</v>
      </c>
      <c r="Q617" s="14"/>
      <c r="R617" s="14">
        <v>4.1857459643333497E-2</v>
      </c>
      <c r="S617" s="14">
        <v>3.4858059009697601E-2</v>
      </c>
      <c r="T617" s="14">
        <v>5.1832514675263001E-2</v>
      </c>
      <c r="U617" s="14">
        <v>5.53985585117358E-2</v>
      </c>
      <c r="V617" s="14">
        <v>3.9926021900160397E-2</v>
      </c>
      <c r="W617" s="14">
        <v>7.13479893717619E-2</v>
      </c>
      <c r="X617" s="14">
        <v>1.9686013368670398E-2</v>
      </c>
      <c r="Y617" s="14">
        <v>5.7324178567536799E-2</v>
      </c>
      <c r="Z617" s="14">
        <v>3.3581228075373899E-2</v>
      </c>
      <c r="AA617" s="14"/>
      <c r="AB617" s="14">
        <v>5.5219014305657302E-2</v>
      </c>
      <c r="AC617" s="14">
        <v>5.2846789568531199E-2</v>
      </c>
      <c r="AD617" s="14">
        <v>2.8672924856824399E-2</v>
      </c>
      <c r="AE617" s="14">
        <v>1.68601550057094E-2</v>
      </c>
      <c r="AF617" s="14">
        <v>2.7340626350486799E-2</v>
      </c>
      <c r="AG617" s="14"/>
      <c r="AH617" s="14">
        <v>1.5539185972122E-2</v>
      </c>
      <c r="AI617" s="14">
        <v>4.3100359379033802E-2</v>
      </c>
      <c r="AJ617" s="14"/>
      <c r="AK617" s="14">
        <v>2.7566786226709199E-2</v>
      </c>
      <c r="AL617" s="14">
        <v>3.86329939674891E-2</v>
      </c>
      <c r="AM617" s="14"/>
      <c r="AN617" s="14">
        <v>1.5199168348064101E-2</v>
      </c>
      <c r="AO617" s="14">
        <v>6.1117489429617297E-2</v>
      </c>
      <c r="AP617" s="14"/>
      <c r="AQ617" s="14">
        <v>2.2318384026270201E-2</v>
      </c>
      <c r="AR617" s="14">
        <v>3.8390849647758303E-2</v>
      </c>
      <c r="AS617" s="14">
        <v>6.14204565797518E-2</v>
      </c>
    </row>
    <row r="618" spans="2:45" x14ac:dyDescent="0.35">
      <c r="B618" t="s">
        <v>71</v>
      </c>
      <c r="C618" s="14">
        <v>0.38216255969526602</v>
      </c>
      <c r="D618" s="14">
        <v>0.42372154118993299</v>
      </c>
      <c r="E618" s="14">
        <v>0.33989297736524798</v>
      </c>
      <c r="F618" s="14"/>
      <c r="G618" s="14">
        <v>0.46816830860702702</v>
      </c>
      <c r="H618" s="14">
        <v>0.480042917615293</v>
      </c>
      <c r="I618" s="14">
        <v>0.41188696270619302</v>
      </c>
      <c r="J618" s="14">
        <v>0.292231087542485</v>
      </c>
      <c r="K618" s="14">
        <v>0.247076356054305</v>
      </c>
      <c r="L618" s="14"/>
      <c r="M618" s="14">
        <v>0.449246200992581</v>
      </c>
      <c r="N618" s="14">
        <v>0.34900409634495499</v>
      </c>
      <c r="O618" s="14">
        <v>0.38658258093578401</v>
      </c>
      <c r="P618" s="14">
        <v>0.34373168533188603</v>
      </c>
      <c r="Q618" s="14"/>
      <c r="R618" s="14">
        <v>0.50801850014805405</v>
      </c>
      <c r="S618" s="14">
        <v>0.31119303284643901</v>
      </c>
      <c r="T618" s="14">
        <v>0.31751091122085501</v>
      </c>
      <c r="U618" s="14">
        <v>0.358551523650115</v>
      </c>
      <c r="V618" s="14">
        <v>0.35044750633112598</v>
      </c>
      <c r="W618" s="14">
        <v>0.47483279452064697</v>
      </c>
      <c r="X618" s="14">
        <v>0.30929932130231202</v>
      </c>
      <c r="Y618" s="14">
        <v>0.33849763132938998</v>
      </c>
      <c r="Z618" s="14">
        <v>0.40770143842057999</v>
      </c>
      <c r="AA618" s="14"/>
      <c r="AB618" s="14">
        <v>0.32819604447801498</v>
      </c>
      <c r="AC618" s="14">
        <v>0.331635726431317</v>
      </c>
      <c r="AD618" s="14">
        <v>0.426421883005136</v>
      </c>
      <c r="AE618" s="14">
        <v>0.47208796411430398</v>
      </c>
      <c r="AF618" s="14">
        <v>0.50812447757924595</v>
      </c>
      <c r="AG618" s="14"/>
      <c r="AH618" s="14">
        <v>0.58351137904696104</v>
      </c>
      <c r="AI618" s="14">
        <v>0.297199388110856</v>
      </c>
      <c r="AJ618" s="14"/>
      <c r="AK618" s="14">
        <v>0.61125671077209598</v>
      </c>
      <c r="AL618" s="14">
        <v>0.28229548834009999</v>
      </c>
      <c r="AM618" s="14"/>
      <c r="AN618" s="14">
        <v>0.53662174949664398</v>
      </c>
      <c r="AO618" s="14">
        <v>0.25858356796304999</v>
      </c>
      <c r="AP618" s="14"/>
      <c r="AQ618" s="14">
        <v>0.50849355821660402</v>
      </c>
      <c r="AR618" s="14">
        <v>0.33475426939383401</v>
      </c>
      <c r="AS618" s="14">
        <v>0.37601199640776001</v>
      </c>
    </row>
    <row r="619" spans="2:45" x14ac:dyDescent="0.35">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row>
    <row r="620" spans="2:45" x14ac:dyDescent="0.35">
      <c r="B620" s="6" t="s">
        <v>227</v>
      </c>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row>
    <row r="621" spans="2:45" x14ac:dyDescent="0.35">
      <c r="B621" s="24" t="s">
        <v>76</v>
      </c>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row>
    <row r="622" spans="2:45" x14ac:dyDescent="0.35">
      <c r="B622" t="s">
        <v>66</v>
      </c>
      <c r="C622" s="14">
        <v>0.166761085500782</v>
      </c>
      <c r="D622" s="14">
        <v>0.184601889111731</v>
      </c>
      <c r="E622" s="14">
        <v>0.14801758716547</v>
      </c>
      <c r="F622" s="14"/>
      <c r="G622" s="14">
        <v>0.21298632514777799</v>
      </c>
      <c r="H622" s="14">
        <v>0.21350562644338</v>
      </c>
      <c r="I622" s="14">
        <v>0.172687998760989</v>
      </c>
      <c r="J622" s="14">
        <v>0.14187684371625001</v>
      </c>
      <c r="K622" s="14">
        <v>8.4877066223394804E-2</v>
      </c>
      <c r="L622" s="14"/>
      <c r="M622" s="14">
        <v>0.223886004495715</v>
      </c>
      <c r="N622" s="14">
        <v>0.13147921058523099</v>
      </c>
      <c r="O622" s="14">
        <v>0.16292477321795601</v>
      </c>
      <c r="P622" s="14">
        <v>0.14649678507361</v>
      </c>
      <c r="Q622" s="14"/>
      <c r="R622" s="14">
        <v>0.24108263909216901</v>
      </c>
      <c r="S622" s="14">
        <v>0.135869212537918</v>
      </c>
      <c r="T622" s="14">
        <v>0.15056431052748001</v>
      </c>
      <c r="U622" s="14">
        <v>0.139048753167128</v>
      </c>
      <c r="V622" s="14">
        <v>0.159209534401522</v>
      </c>
      <c r="W622" s="14">
        <v>0.19136052020413499</v>
      </c>
      <c r="X622" s="14">
        <v>0.100572305118672</v>
      </c>
      <c r="Y622" s="14">
        <v>0.17766786052877101</v>
      </c>
      <c r="Z622" s="14">
        <v>0.182235056188292</v>
      </c>
      <c r="AA622" s="14"/>
      <c r="AB622" s="14">
        <v>0.127664048760634</v>
      </c>
      <c r="AC622" s="14">
        <v>0.120661752090417</v>
      </c>
      <c r="AD622" s="14">
        <v>0.19181618680775001</v>
      </c>
      <c r="AE622" s="14">
        <v>0.244053088682196</v>
      </c>
      <c r="AF622" s="14">
        <v>0.34416674835237399</v>
      </c>
      <c r="AG622" s="14"/>
      <c r="AH622" s="14">
        <v>0.278339846778484</v>
      </c>
      <c r="AI622" s="14">
        <v>0.12575686968300601</v>
      </c>
      <c r="AJ622" s="14"/>
      <c r="AK622" s="14">
        <v>0.279456130960063</v>
      </c>
      <c r="AL622" s="14">
        <v>0.119053352827156</v>
      </c>
      <c r="AM622" s="14"/>
      <c r="AN622" s="14">
        <v>0.25182407805159002</v>
      </c>
      <c r="AO622" s="14">
        <v>9.9869265413438005E-2</v>
      </c>
      <c r="AP622" s="14"/>
      <c r="AQ622" s="14">
        <v>0.209323029976378</v>
      </c>
      <c r="AR622" s="14">
        <v>0.14624444191677699</v>
      </c>
      <c r="AS622" s="14">
        <v>0.19478918016476801</v>
      </c>
    </row>
    <row r="623" spans="2:45" x14ac:dyDescent="0.35">
      <c r="B623" t="s">
        <v>67</v>
      </c>
      <c r="C623" s="14">
        <v>0.349436327688395</v>
      </c>
      <c r="D623" s="14">
        <v>0.36990609766732402</v>
      </c>
      <c r="E623" s="14">
        <v>0.32945435552666602</v>
      </c>
      <c r="F623" s="14"/>
      <c r="G623" s="14">
        <v>0.41974922708011703</v>
      </c>
      <c r="H623" s="14">
        <v>0.37274215250324599</v>
      </c>
      <c r="I623" s="14">
        <v>0.37880686523302198</v>
      </c>
      <c r="J623" s="14">
        <v>0.26975609797663602</v>
      </c>
      <c r="K623" s="14">
        <v>0.31006797365387601</v>
      </c>
      <c r="L623" s="14"/>
      <c r="M623" s="14">
        <v>0.36011507684766703</v>
      </c>
      <c r="N623" s="14">
        <v>0.36089152400459501</v>
      </c>
      <c r="O623" s="14">
        <v>0.37927342820257098</v>
      </c>
      <c r="P623" s="14">
        <v>0.30308576530555698</v>
      </c>
      <c r="Q623" s="14"/>
      <c r="R623" s="14">
        <v>0.38770986356453102</v>
      </c>
      <c r="S623" s="14">
        <v>0.30227628491041098</v>
      </c>
      <c r="T623" s="14">
        <v>0.33732932200016003</v>
      </c>
      <c r="U623" s="14">
        <v>0.31919968681429001</v>
      </c>
      <c r="V623" s="14">
        <v>0.34760966540071703</v>
      </c>
      <c r="W623" s="14">
        <v>0.40911725178896202</v>
      </c>
      <c r="X623" s="14">
        <v>0.36948412615967202</v>
      </c>
      <c r="Y623" s="14">
        <v>0.380440757823512</v>
      </c>
      <c r="Z623" s="14">
        <v>0.323098624184605</v>
      </c>
      <c r="AA623" s="14"/>
      <c r="AB623" s="14">
        <v>0.28063991647116199</v>
      </c>
      <c r="AC623" s="14">
        <v>0.34548108072942801</v>
      </c>
      <c r="AD623" s="14">
        <v>0.37983539397497401</v>
      </c>
      <c r="AE623" s="14">
        <v>0.39471610493451498</v>
      </c>
      <c r="AF623" s="14">
        <v>0.34361606913571402</v>
      </c>
      <c r="AG623" s="14"/>
      <c r="AH623" s="14">
        <v>0.43662536376279198</v>
      </c>
      <c r="AI623" s="14">
        <v>0.308815763667393</v>
      </c>
      <c r="AJ623" s="14"/>
      <c r="AK623" s="14">
        <v>0.45033518350743101</v>
      </c>
      <c r="AL623" s="14">
        <v>0.30436867091890002</v>
      </c>
      <c r="AM623" s="14"/>
      <c r="AN623" s="14">
        <v>0.40802671628342402</v>
      </c>
      <c r="AO623" s="14">
        <v>0.304242451482723</v>
      </c>
      <c r="AP623" s="14"/>
      <c r="AQ623" s="14">
        <v>0.41048269158524803</v>
      </c>
      <c r="AR623" s="14">
        <v>0.33456145079399702</v>
      </c>
      <c r="AS623" s="14">
        <v>0.30372166816944701</v>
      </c>
    </row>
    <row r="624" spans="2:45" x14ac:dyDescent="0.35">
      <c r="B624" t="s">
        <v>68</v>
      </c>
      <c r="C624" s="14">
        <v>0.21329310291824999</v>
      </c>
      <c r="D624" s="14">
        <v>0.216961141003852</v>
      </c>
      <c r="E624" s="14">
        <v>0.21000916669524899</v>
      </c>
      <c r="F624" s="14"/>
      <c r="G624" s="14">
        <v>0.19779803149177599</v>
      </c>
      <c r="H624" s="14">
        <v>0.22310283105808601</v>
      </c>
      <c r="I624" s="14">
        <v>0.200529924269645</v>
      </c>
      <c r="J624" s="14">
        <v>0.22324115483860901</v>
      </c>
      <c r="K624" s="14">
        <v>0.220652088240535</v>
      </c>
      <c r="L624" s="14"/>
      <c r="M624" s="14">
        <v>0.20230527748663299</v>
      </c>
      <c r="N624" s="14">
        <v>0.228990904680311</v>
      </c>
      <c r="O624" s="14">
        <v>0.20491543428204601</v>
      </c>
      <c r="P624" s="14">
        <v>0.21398390697333999</v>
      </c>
      <c r="Q624" s="14"/>
      <c r="R624" s="14">
        <v>0.206723702631257</v>
      </c>
      <c r="S624" s="14">
        <v>0.232297069919921</v>
      </c>
      <c r="T624" s="14">
        <v>0.19884475126814799</v>
      </c>
      <c r="U624" s="14">
        <v>0.26412631986566998</v>
      </c>
      <c r="V624" s="14">
        <v>0.18254650286926499</v>
      </c>
      <c r="W624" s="14">
        <v>0.155066801134633</v>
      </c>
      <c r="X624" s="14">
        <v>0.24351151689714501</v>
      </c>
      <c r="Y624" s="14">
        <v>0.24129556378707401</v>
      </c>
      <c r="Z624" s="14">
        <v>0.19824615470233101</v>
      </c>
      <c r="AA624" s="14"/>
      <c r="AB624" s="14">
        <v>0.22144943051442001</v>
      </c>
      <c r="AC624" s="14">
        <v>0.23677919432380401</v>
      </c>
      <c r="AD624" s="14">
        <v>0.20910372700444199</v>
      </c>
      <c r="AE624" s="14">
        <v>0.18650771026927401</v>
      </c>
      <c r="AF624" s="14">
        <v>0.15180685575869299</v>
      </c>
      <c r="AG624" s="14"/>
      <c r="AH624" s="14">
        <v>0.170778875513762</v>
      </c>
      <c r="AI624" s="14">
        <v>0.22815414725550401</v>
      </c>
      <c r="AJ624" s="14"/>
      <c r="AK624" s="14">
        <v>0.15316739041201</v>
      </c>
      <c r="AL624" s="14">
        <v>0.236099686152065</v>
      </c>
      <c r="AM624" s="14"/>
      <c r="AN624" s="14">
        <v>0.17760270840801001</v>
      </c>
      <c r="AO624" s="14">
        <v>0.23928585984885001</v>
      </c>
      <c r="AP624" s="14"/>
      <c r="AQ624" s="14">
        <v>0.18132511364620099</v>
      </c>
      <c r="AR624" s="14">
        <v>0.22012656433142599</v>
      </c>
      <c r="AS624" s="14">
        <v>0.23177412725966801</v>
      </c>
    </row>
    <row r="625" spans="2:45" x14ac:dyDescent="0.35">
      <c r="B625" t="s">
        <v>69</v>
      </c>
      <c r="C625" s="14">
        <v>0.224507576321826</v>
      </c>
      <c r="D625" s="14">
        <v>0.19897370039805701</v>
      </c>
      <c r="E625" s="14">
        <v>0.25073333152892502</v>
      </c>
      <c r="F625" s="14"/>
      <c r="G625" s="14">
        <v>0.13862228560290299</v>
      </c>
      <c r="H625" s="14">
        <v>0.139381040598997</v>
      </c>
      <c r="I625" s="14">
        <v>0.198701997244213</v>
      </c>
      <c r="J625" s="14">
        <v>0.31776710607426301</v>
      </c>
      <c r="K625" s="14">
        <v>0.33490211014646898</v>
      </c>
      <c r="L625" s="14"/>
      <c r="M625" s="14">
        <v>0.18706918159396599</v>
      </c>
      <c r="N625" s="14">
        <v>0.24700159952268899</v>
      </c>
      <c r="O625" s="14">
        <v>0.21095867983223701</v>
      </c>
      <c r="P625" s="14">
        <v>0.25216941867197101</v>
      </c>
      <c r="Q625" s="14"/>
      <c r="R625" s="14">
        <v>0.12703465352955901</v>
      </c>
      <c r="S625" s="14">
        <v>0.28446033985243502</v>
      </c>
      <c r="T625" s="14">
        <v>0.25989207280024001</v>
      </c>
      <c r="U625" s="14">
        <v>0.21057083658001799</v>
      </c>
      <c r="V625" s="14">
        <v>0.26200169396233303</v>
      </c>
      <c r="W625" s="14">
        <v>0.17475282433351999</v>
      </c>
      <c r="X625" s="14">
        <v>0.24853475983005199</v>
      </c>
      <c r="Y625" s="14">
        <v>0.18534711497315501</v>
      </c>
      <c r="Z625" s="14">
        <v>0.26434594264227301</v>
      </c>
      <c r="AA625" s="14"/>
      <c r="AB625" s="14">
        <v>0.30277988082116902</v>
      </c>
      <c r="AC625" s="14">
        <v>0.25452787059542498</v>
      </c>
      <c r="AD625" s="14">
        <v>0.18641960462851601</v>
      </c>
      <c r="AE625" s="14">
        <v>0.137761962148681</v>
      </c>
      <c r="AF625" s="14">
        <v>0.16041032675321901</v>
      </c>
      <c r="AG625" s="14"/>
      <c r="AH625" s="14">
        <v>0.10017576884638101</v>
      </c>
      <c r="AI625" s="14">
        <v>0.28774450410088098</v>
      </c>
      <c r="AJ625" s="14"/>
      <c r="AK625" s="14">
        <v>9.3462979704275001E-2</v>
      </c>
      <c r="AL625" s="14">
        <v>0.293009908552266</v>
      </c>
      <c r="AM625" s="14"/>
      <c r="AN625" s="14">
        <v>0.13975984178238099</v>
      </c>
      <c r="AO625" s="14">
        <v>0.294498045351201</v>
      </c>
      <c r="AP625" s="14"/>
      <c r="AQ625" s="14">
        <v>0.173894006267302</v>
      </c>
      <c r="AR625" s="14">
        <v>0.25477047382102702</v>
      </c>
      <c r="AS625" s="14">
        <v>0.20901485941721401</v>
      </c>
    </row>
    <row r="626" spans="2:45" x14ac:dyDescent="0.35">
      <c r="B626" t="s">
        <v>70</v>
      </c>
      <c r="C626" s="14">
        <v>4.6001907570746903E-2</v>
      </c>
      <c r="D626" s="14">
        <v>2.95571718190356E-2</v>
      </c>
      <c r="E626" s="14">
        <v>6.1785559083690697E-2</v>
      </c>
      <c r="F626" s="14"/>
      <c r="G626" s="14">
        <v>3.0844130677426501E-2</v>
      </c>
      <c r="H626" s="14">
        <v>5.1268349396291199E-2</v>
      </c>
      <c r="I626" s="14">
        <v>4.9273214492130103E-2</v>
      </c>
      <c r="J626" s="14">
        <v>4.7358797394242397E-2</v>
      </c>
      <c r="K626" s="14">
        <v>4.9500761735726498E-2</v>
      </c>
      <c r="L626" s="14"/>
      <c r="M626" s="14">
        <v>2.6624459576018802E-2</v>
      </c>
      <c r="N626" s="14">
        <v>3.1636761207173299E-2</v>
      </c>
      <c r="O626" s="14">
        <v>4.1927684465190698E-2</v>
      </c>
      <c r="P626" s="14">
        <v>8.4264123975522395E-2</v>
      </c>
      <c r="Q626" s="14"/>
      <c r="R626" s="14">
        <v>3.7449141182484297E-2</v>
      </c>
      <c r="S626" s="14">
        <v>4.5097092779315798E-2</v>
      </c>
      <c r="T626" s="14">
        <v>5.3369543403972299E-2</v>
      </c>
      <c r="U626" s="14">
        <v>6.7054403572894397E-2</v>
      </c>
      <c r="V626" s="14">
        <v>4.8632603366162402E-2</v>
      </c>
      <c r="W626" s="14">
        <v>6.97026025387497E-2</v>
      </c>
      <c r="X626" s="14">
        <v>3.7897291994459001E-2</v>
      </c>
      <c r="Y626" s="14">
        <v>1.5248702887488299E-2</v>
      </c>
      <c r="Z626" s="14">
        <v>3.2074222282498698E-2</v>
      </c>
      <c r="AA626" s="14"/>
      <c r="AB626" s="14">
        <v>6.7466723432614797E-2</v>
      </c>
      <c r="AC626" s="14">
        <v>4.2550102260925503E-2</v>
      </c>
      <c r="AD626" s="14">
        <v>3.2825087584318E-2</v>
      </c>
      <c r="AE626" s="14">
        <v>3.6961133965334403E-2</v>
      </c>
      <c r="AF626" s="14">
        <v>0</v>
      </c>
      <c r="AG626" s="14"/>
      <c r="AH626" s="14">
        <v>1.4080145098581199E-2</v>
      </c>
      <c r="AI626" s="14">
        <v>4.9528715293215897E-2</v>
      </c>
      <c r="AJ626" s="14"/>
      <c r="AK626" s="14">
        <v>2.3578315416222101E-2</v>
      </c>
      <c r="AL626" s="14">
        <v>4.7468381549613102E-2</v>
      </c>
      <c r="AM626" s="14"/>
      <c r="AN626" s="14">
        <v>2.27866554745953E-2</v>
      </c>
      <c r="AO626" s="14">
        <v>6.2104377903787901E-2</v>
      </c>
      <c r="AP626" s="14"/>
      <c r="AQ626" s="14">
        <v>2.49751585248707E-2</v>
      </c>
      <c r="AR626" s="14">
        <v>4.4297069136772997E-2</v>
      </c>
      <c r="AS626" s="14">
        <v>6.0700164988903398E-2</v>
      </c>
    </row>
    <row r="627" spans="2:45" x14ac:dyDescent="0.35">
      <c r="B627" t="s">
        <v>71</v>
      </c>
      <c r="C627" s="14">
        <v>0.516197413189177</v>
      </c>
      <c r="D627" s="14">
        <v>0.554507986779055</v>
      </c>
      <c r="E627" s="14">
        <v>0.477471942692136</v>
      </c>
      <c r="F627" s="14"/>
      <c r="G627" s="14">
        <v>0.63273555222789502</v>
      </c>
      <c r="H627" s="14">
        <v>0.58624777894662605</v>
      </c>
      <c r="I627" s="14">
        <v>0.55149486399401104</v>
      </c>
      <c r="J627" s="14">
        <v>0.411632941692885</v>
      </c>
      <c r="K627" s="14">
        <v>0.39494503987726998</v>
      </c>
      <c r="L627" s="14"/>
      <c r="M627" s="14">
        <v>0.58400108134338202</v>
      </c>
      <c r="N627" s="14">
        <v>0.492370734589827</v>
      </c>
      <c r="O627" s="14">
        <v>0.54219820142052699</v>
      </c>
      <c r="P627" s="14">
        <v>0.449582550379167</v>
      </c>
      <c r="Q627" s="14"/>
      <c r="R627" s="14">
        <v>0.62879250265669895</v>
      </c>
      <c r="S627" s="14">
        <v>0.43814549744832798</v>
      </c>
      <c r="T627" s="14">
        <v>0.48789363252764001</v>
      </c>
      <c r="U627" s="14">
        <v>0.45824843998141701</v>
      </c>
      <c r="V627" s="14">
        <v>0.506819199802239</v>
      </c>
      <c r="W627" s="14">
        <v>0.60047777199309704</v>
      </c>
      <c r="X627" s="14">
        <v>0.47005643127834501</v>
      </c>
      <c r="Y627" s="14">
        <v>0.55810861835228298</v>
      </c>
      <c r="Z627" s="14">
        <v>0.50533368037289705</v>
      </c>
      <c r="AA627" s="14"/>
      <c r="AB627" s="14">
        <v>0.40830396523179502</v>
      </c>
      <c r="AC627" s="14">
        <v>0.46614283281984598</v>
      </c>
      <c r="AD627" s="14">
        <v>0.57165158078272305</v>
      </c>
      <c r="AE627" s="14">
        <v>0.63876919361671203</v>
      </c>
      <c r="AF627" s="14">
        <v>0.68778281748808701</v>
      </c>
      <c r="AG627" s="14"/>
      <c r="AH627" s="14">
        <v>0.71496521054127604</v>
      </c>
      <c r="AI627" s="14">
        <v>0.43457263335039997</v>
      </c>
      <c r="AJ627" s="14"/>
      <c r="AK627" s="14">
        <v>0.72979131446749301</v>
      </c>
      <c r="AL627" s="14">
        <v>0.42342202374605598</v>
      </c>
      <c r="AM627" s="14"/>
      <c r="AN627" s="14">
        <v>0.65985079433501403</v>
      </c>
      <c r="AO627" s="14">
        <v>0.40411171689616099</v>
      </c>
      <c r="AP627" s="14"/>
      <c r="AQ627" s="14">
        <v>0.61980572156162606</v>
      </c>
      <c r="AR627" s="14">
        <v>0.48080589271077401</v>
      </c>
      <c r="AS627" s="14">
        <v>0.498510848334214</v>
      </c>
    </row>
    <row r="628" spans="2:45" x14ac:dyDescent="0.35">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row>
    <row r="629" spans="2:45" x14ac:dyDescent="0.35">
      <c r="B629" s="6" t="s">
        <v>228</v>
      </c>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row>
    <row r="630" spans="2:45" x14ac:dyDescent="0.35">
      <c r="B630" s="24" t="s">
        <v>76</v>
      </c>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row>
    <row r="631" spans="2:45" x14ac:dyDescent="0.35">
      <c r="B631" t="s">
        <v>66</v>
      </c>
      <c r="C631" s="14">
        <v>0.247741833806085</v>
      </c>
      <c r="D631" s="14">
        <v>0.26451323212352901</v>
      </c>
      <c r="E631" s="14">
        <v>0.23129417309258399</v>
      </c>
      <c r="F631" s="14"/>
      <c r="G631" s="14">
        <v>0.26035304899051198</v>
      </c>
      <c r="H631" s="14">
        <v>0.31279216463805698</v>
      </c>
      <c r="I631" s="14">
        <v>0.27710398912871398</v>
      </c>
      <c r="J631" s="14">
        <v>0.203460827524273</v>
      </c>
      <c r="K631" s="14">
        <v>0.17316029151700199</v>
      </c>
      <c r="L631" s="14"/>
      <c r="M631" s="14">
        <v>0.33478650237542801</v>
      </c>
      <c r="N631" s="14">
        <v>0.22505938851479801</v>
      </c>
      <c r="O631" s="14">
        <v>0.221052041176032</v>
      </c>
      <c r="P631" s="14">
        <v>0.20158478063625801</v>
      </c>
      <c r="Q631" s="14"/>
      <c r="R631" s="14">
        <v>0.34309310462017101</v>
      </c>
      <c r="S631" s="14">
        <v>0.23109389191621499</v>
      </c>
      <c r="T631" s="14">
        <v>0.21183776631666801</v>
      </c>
      <c r="U631" s="14">
        <v>0.216171084826174</v>
      </c>
      <c r="V631" s="14">
        <v>0.28650432931764402</v>
      </c>
      <c r="W631" s="14">
        <v>0.20571817057810701</v>
      </c>
      <c r="X631" s="14">
        <v>0.20350266889388799</v>
      </c>
      <c r="Y631" s="14">
        <v>0.25744343242704798</v>
      </c>
      <c r="Z631" s="14">
        <v>0.24125027977629099</v>
      </c>
      <c r="AA631" s="14"/>
      <c r="AB631" s="14">
        <v>0.15649057068443001</v>
      </c>
      <c r="AC631" s="14">
        <v>0.20719830021857299</v>
      </c>
      <c r="AD631" s="14">
        <v>0.28632864890801601</v>
      </c>
      <c r="AE631" s="14">
        <v>0.40067964694714198</v>
      </c>
      <c r="AF631" s="14">
        <v>0.41389920220349802</v>
      </c>
      <c r="AG631" s="14"/>
      <c r="AH631" s="14">
        <v>0.42139228176575899</v>
      </c>
      <c r="AI631" s="14">
        <v>0.182089893730918</v>
      </c>
      <c r="AJ631" s="14"/>
      <c r="AK631" s="14">
        <v>0.394120352538264</v>
      </c>
      <c r="AL631" s="14">
        <v>0.19205116370108599</v>
      </c>
      <c r="AM631" s="14"/>
      <c r="AN631" s="14">
        <v>0.34114733943332398</v>
      </c>
      <c r="AO631" s="14">
        <v>0.173726438191074</v>
      </c>
      <c r="AP631" s="14"/>
      <c r="AQ631" s="14">
        <v>0.33190264661683999</v>
      </c>
      <c r="AR631" s="14">
        <v>0.211972256287837</v>
      </c>
      <c r="AS631" s="14">
        <v>0.26454256026669398</v>
      </c>
    </row>
    <row r="632" spans="2:45" x14ac:dyDescent="0.35">
      <c r="B632" t="s">
        <v>67</v>
      </c>
      <c r="C632" s="14">
        <v>0.38778306552101899</v>
      </c>
      <c r="D632" s="14">
        <v>0.40444744910939401</v>
      </c>
      <c r="E632" s="14">
        <v>0.370662703232293</v>
      </c>
      <c r="F632" s="14"/>
      <c r="G632" s="14">
        <v>0.42506658549432202</v>
      </c>
      <c r="H632" s="14">
        <v>0.41526271561754402</v>
      </c>
      <c r="I632" s="14">
        <v>0.38326562781652901</v>
      </c>
      <c r="J632" s="14">
        <v>0.34782064943885199</v>
      </c>
      <c r="K632" s="14">
        <v>0.37012764097724998</v>
      </c>
      <c r="L632" s="14"/>
      <c r="M632" s="14">
        <v>0.40766316822656401</v>
      </c>
      <c r="N632" s="14">
        <v>0.43307902009737598</v>
      </c>
      <c r="O632" s="14">
        <v>0.38056418013261001</v>
      </c>
      <c r="P632" s="14">
        <v>0.330182285638425</v>
      </c>
      <c r="Q632" s="14"/>
      <c r="R632" s="14">
        <v>0.38857349326530999</v>
      </c>
      <c r="S632" s="14">
        <v>0.382289921269237</v>
      </c>
      <c r="T632" s="14">
        <v>0.38838923288350302</v>
      </c>
      <c r="U632" s="14">
        <v>0.36444489724877899</v>
      </c>
      <c r="V632" s="14">
        <v>0.31302238696009299</v>
      </c>
      <c r="W632" s="14">
        <v>0.42596218236232702</v>
      </c>
      <c r="X632" s="14">
        <v>0.405828178130415</v>
      </c>
      <c r="Y632" s="14">
        <v>0.50932830601008905</v>
      </c>
      <c r="Z632" s="14">
        <v>0.37437822690185002</v>
      </c>
      <c r="AA632" s="14"/>
      <c r="AB632" s="14">
        <v>0.32146037422087298</v>
      </c>
      <c r="AC632" s="14">
        <v>0.37959168441989899</v>
      </c>
      <c r="AD632" s="14">
        <v>0.42606545671895402</v>
      </c>
      <c r="AE632" s="14">
        <v>0.38328623936946399</v>
      </c>
      <c r="AF632" s="14">
        <v>0.440803007678226</v>
      </c>
      <c r="AG632" s="14"/>
      <c r="AH632" s="14">
        <v>0.38923509290471198</v>
      </c>
      <c r="AI632" s="14">
        <v>0.39133552941795802</v>
      </c>
      <c r="AJ632" s="14"/>
      <c r="AK632" s="14">
        <v>0.43242257260321698</v>
      </c>
      <c r="AL632" s="14">
        <v>0.37014575972479902</v>
      </c>
      <c r="AM632" s="14"/>
      <c r="AN632" s="14">
        <v>0.42709620663813103</v>
      </c>
      <c r="AO632" s="14">
        <v>0.35744899541611802</v>
      </c>
      <c r="AP632" s="14"/>
      <c r="AQ632" s="14">
        <v>0.39640768221613698</v>
      </c>
      <c r="AR632" s="14">
        <v>0.400668165974577</v>
      </c>
      <c r="AS632" s="14">
        <v>0.34882591060625401</v>
      </c>
    </row>
    <row r="633" spans="2:45" x14ac:dyDescent="0.35">
      <c r="B633" t="s">
        <v>68</v>
      </c>
      <c r="C633" s="14">
        <v>0.167137108325251</v>
      </c>
      <c r="D633" s="14">
        <v>0.17609368288582999</v>
      </c>
      <c r="E633" s="14">
        <v>0.15842201136756801</v>
      </c>
      <c r="F633" s="14"/>
      <c r="G633" s="14">
        <v>0.208744088338296</v>
      </c>
      <c r="H633" s="14">
        <v>0.143689350465288</v>
      </c>
      <c r="I633" s="14">
        <v>0.13458858681024999</v>
      </c>
      <c r="J633" s="14">
        <v>0.18299722885749101</v>
      </c>
      <c r="K633" s="14">
        <v>0.173414633546983</v>
      </c>
      <c r="L633" s="14"/>
      <c r="M633" s="14">
        <v>0.13687546669027101</v>
      </c>
      <c r="N633" s="14">
        <v>0.137069677088065</v>
      </c>
      <c r="O633" s="14">
        <v>0.21802518321762299</v>
      </c>
      <c r="P633" s="14">
        <v>0.182987760436186</v>
      </c>
      <c r="Q633" s="14"/>
      <c r="R633" s="14">
        <v>0.14883043288931999</v>
      </c>
      <c r="S633" s="14">
        <v>0.16437086141545701</v>
      </c>
      <c r="T633" s="14">
        <v>0.15111500445433801</v>
      </c>
      <c r="U633" s="14">
        <v>0.20172131522595399</v>
      </c>
      <c r="V633" s="14">
        <v>0.168661394595499</v>
      </c>
      <c r="W633" s="14">
        <v>0.16122828747315401</v>
      </c>
      <c r="X633" s="14">
        <v>0.19997097867286401</v>
      </c>
      <c r="Y633" s="14">
        <v>0.134524354606121</v>
      </c>
      <c r="Z633" s="14">
        <v>0.166902810223962</v>
      </c>
      <c r="AA633" s="14"/>
      <c r="AB633" s="14">
        <v>0.22181659315548499</v>
      </c>
      <c r="AC633" s="14">
        <v>0.206725223274418</v>
      </c>
      <c r="AD633" s="14">
        <v>0.126467824431268</v>
      </c>
      <c r="AE633" s="14">
        <v>0.127897268162385</v>
      </c>
      <c r="AF633" s="14">
        <v>7.5521167233354905E-2</v>
      </c>
      <c r="AG633" s="14"/>
      <c r="AH633" s="14">
        <v>0.113348251376221</v>
      </c>
      <c r="AI633" s="14">
        <v>0.185889762568786</v>
      </c>
      <c r="AJ633" s="14"/>
      <c r="AK633" s="14">
        <v>0.106931471981247</v>
      </c>
      <c r="AL633" s="14">
        <v>0.18950706131755701</v>
      </c>
      <c r="AM633" s="14"/>
      <c r="AN633" s="14">
        <v>0.13497714424553001</v>
      </c>
      <c r="AO633" s="14">
        <v>0.19220751857260099</v>
      </c>
      <c r="AP633" s="14"/>
      <c r="AQ633" s="14">
        <v>0.14832040494664001</v>
      </c>
      <c r="AR633" s="14">
        <v>0.16731887844329199</v>
      </c>
      <c r="AS633" s="14">
        <v>0.18299160227782801</v>
      </c>
    </row>
    <row r="634" spans="2:45" x14ac:dyDescent="0.35">
      <c r="B634" t="s">
        <v>69</v>
      </c>
      <c r="C634" s="14">
        <v>0.15537059948673199</v>
      </c>
      <c r="D634" s="14">
        <v>0.127443437953487</v>
      </c>
      <c r="E634" s="14">
        <v>0.18387691970674599</v>
      </c>
      <c r="F634" s="14"/>
      <c r="G634" s="14">
        <v>6.7392412637979696E-2</v>
      </c>
      <c r="H634" s="14">
        <v>8.6520428708937502E-2</v>
      </c>
      <c r="I634" s="14">
        <v>0.15409116889878199</v>
      </c>
      <c r="J634" s="14">
        <v>0.23298149938601601</v>
      </c>
      <c r="K634" s="14">
        <v>0.23708244018490199</v>
      </c>
      <c r="L634" s="14"/>
      <c r="M634" s="14">
        <v>9.7648816879709499E-2</v>
      </c>
      <c r="N634" s="14">
        <v>0.177430121159802</v>
      </c>
      <c r="O634" s="14">
        <v>0.152993013539961</v>
      </c>
      <c r="P634" s="14">
        <v>0.19605746367892701</v>
      </c>
      <c r="Q634" s="14"/>
      <c r="R634" s="14">
        <v>8.6956522502053907E-2</v>
      </c>
      <c r="S634" s="14">
        <v>0.185647246372563</v>
      </c>
      <c r="T634" s="14">
        <v>0.18980838025973201</v>
      </c>
      <c r="U634" s="14">
        <v>0.15202933107872699</v>
      </c>
      <c r="V634" s="14">
        <v>0.191896363265942</v>
      </c>
      <c r="W634" s="14">
        <v>0.15095281388703599</v>
      </c>
      <c r="X634" s="14">
        <v>0.16955410233281201</v>
      </c>
      <c r="Y634" s="14">
        <v>8.3455204069253497E-2</v>
      </c>
      <c r="Z634" s="14">
        <v>0.17357163374416801</v>
      </c>
      <c r="AA634" s="14"/>
      <c r="AB634" s="14">
        <v>0.241540820942683</v>
      </c>
      <c r="AC634" s="14">
        <v>0.16529386156853701</v>
      </c>
      <c r="AD634" s="14">
        <v>0.12821028527741901</v>
      </c>
      <c r="AE634" s="14">
        <v>6.6324124467223494E-2</v>
      </c>
      <c r="AF634" s="14">
        <v>6.9776622884920703E-2</v>
      </c>
      <c r="AG634" s="14"/>
      <c r="AH634" s="14">
        <v>6.3391271247827202E-2</v>
      </c>
      <c r="AI634" s="14">
        <v>0.200816869101171</v>
      </c>
      <c r="AJ634" s="14"/>
      <c r="AK634" s="14">
        <v>4.6200413008685E-2</v>
      </c>
      <c r="AL634" s="14">
        <v>0.20971088232403201</v>
      </c>
      <c r="AM634" s="14"/>
      <c r="AN634" s="14">
        <v>7.8428146420416206E-2</v>
      </c>
      <c r="AO634" s="14">
        <v>0.21999510598934799</v>
      </c>
      <c r="AP634" s="14"/>
      <c r="AQ634" s="14">
        <v>9.6559484253969693E-2</v>
      </c>
      <c r="AR634" s="14">
        <v>0.18691301518806899</v>
      </c>
      <c r="AS634" s="14">
        <v>0.14417379392045701</v>
      </c>
    </row>
    <row r="635" spans="2:45" x14ac:dyDescent="0.35">
      <c r="B635" t="s">
        <v>70</v>
      </c>
      <c r="C635" s="14">
        <v>4.1967392860913798E-2</v>
      </c>
      <c r="D635" s="14">
        <v>2.7502197927760201E-2</v>
      </c>
      <c r="E635" s="14">
        <v>5.5744192600809102E-2</v>
      </c>
      <c r="F635" s="14"/>
      <c r="G635" s="14">
        <v>3.8443864538890801E-2</v>
      </c>
      <c r="H635" s="14">
        <v>4.1735340570173203E-2</v>
      </c>
      <c r="I635" s="14">
        <v>5.0950627345726002E-2</v>
      </c>
      <c r="J635" s="14">
        <v>3.2739794793367701E-2</v>
      </c>
      <c r="K635" s="14">
        <v>4.6214993773863497E-2</v>
      </c>
      <c r="L635" s="14"/>
      <c r="M635" s="14">
        <v>2.3026045828027301E-2</v>
      </c>
      <c r="N635" s="14">
        <v>2.73617931399587E-2</v>
      </c>
      <c r="O635" s="14">
        <v>2.7365581933773201E-2</v>
      </c>
      <c r="P635" s="14">
        <v>8.9187709610203003E-2</v>
      </c>
      <c r="Q635" s="14"/>
      <c r="R635" s="14">
        <v>3.2546446723145397E-2</v>
      </c>
      <c r="S635" s="14">
        <v>3.6598079026528403E-2</v>
      </c>
      <c r="T635" s="14">
        <v>5.8849616085760101E-2</v>
      </c>
      <c r="U635" s="14">
        <v>6.5633371620365699E-2</v>
      </c>
      <c r="V635" s="14">
        <v>3.9915525860821401E-2</v>
      </c>
      <c r="W635" s="14">
        <v>5.6138545699374598E-2</v>
      </c>
      <c r="X635" s="14">
        <v>2.1144071970021602E-2</v>
      </c>
      <c r="Y635" s="14">
        <v>1.5248702887488299E-2</v>
      </c>
      <c r="Z635" s="14">
        <v>4.3897049353727999E-2</v>
      </c>
      <c r="AA635" s="14"/>
      <c r="AB635" s="14">
        <v>5.8691640996528703E-2</v>
      </c>
      <c r="AC635" s="14">
        <v>4.1190930518572803E-2</v>
      </c>
      <c r="AD635" s="14">
        <v>3.2927784664342603E-2</v>
      </c>
      <c r="AE635" s="14">
        <v>2.1812721053785102E-2</v>
      </c>
      <c r="AF635" s="14">
        <v>0</v>
      </c>
      <c r="AG635" s="14"/>
      <c r="AH635" s="14">
        <v>1.26331027054813E-2</v>
      </c>
      <c r="AI635" s="14">
        <v>3.9867945181167201E-2</v>
      </c>
      <c r="AJ635" s="14"/>
      <c r="AK635" s="14">
        <v>2.0325189868586599E-2</v>
      </c>
      <c r="AL635" s="14">
        <v>3.8585132932525801E-2</v>
      </c>
      <c r="AM635" s="14"/>
      <c r="AN635" s="14">
        <v>1.83511632625987E-2</v>
      </c>
      <c r="AO635" s="14">
        <v>5.6621941830859397E-2</v>
      </c>
      <c r="AP635" s="14"/>
      <c r="AQ635" s="14">
        <v>2.6809781966413E-2</v>
      </c>
      <c r="AR635" s="14">
        <v>3.31276841062247E-2</v>
      </c>
      <c r="AS635" s="14">
        <v>5.9466132928766798E-2</v>
      </c>
    </row>
    <row r="636" spans="2:45" x14ac:dyDescent="0.35">
      <c r="B636" t="s">
        <v>71</v>
      </c>
      <c r="C636" s="14">
        <v>0.63552489932710299</v>
      </c>
      <c r="D636" s="14">
        <v>0.66896068123292296</v>
      </c>
      <c r="E636" s="14">
        <v>0.60195687632487704</v>
      </c>
      <c r="F636" s="14"/>
      <c r="G636" s="14">
        <v>0.68541963448483401</v>
      </c>
      <c r="H636" s="14">
        <v>0.72805488025560094</v>
      </c>
      <c r="I636" s="14">
        <v>0.66036961694524199</v>
      </c>
      <c r="J636" s="14">
        <v>0.55128147696312502</v>
      </c>
      <c r="K636" s="14">
        <v>0.543287932494252</v>
      </c>
      <c r="L636" s="14"/>
      <c r="M636" s="14">
        <v>0.74244967060199196</v>
      </c>
      <c r="N636" s="14">
        <v>0.65813840861217399</v>
      </c>
      <c r="O636" s="14">
        <v>0.60161622130864301</v>
      </c>
      <c r="P636" s="14">
        <v>0.53176706627468295</v>
      </c>
      <c r="Q636" s="14"/>
      <c r="R636" s="14">
        <v>0.73166659788548005</v>
      </c>
      <c r="S636" s="14">
        <v>0.61338381318545199</v>
      </c>
      <c r="T636" s="14">
        <v>0.60022699920016997</v>
      </c>
      <c r="U636" s="14">
        <v>0.58061598207495302</v>
      </c>
      <c r="V636" s="14">
        <v>0.59952671627773702</v>
      </c>
      <c r="W636" s="14">
        <v>0.63168035294043501</v>
      </c>
      <c r="X636" s="14">
        <v>0.60933084702430296</v>
      </c>
      <c r="Y636" s="14">
        <v>0.76677173843713697</v>
      </c>
      <c r="Z636" s="14">
        <v>0.61562850667814095</v>
      </c>
      <c r="AA636" s="14"/>
      <c r="AB636" s="14">
        <v>0.47795094490530299</v>
      </c>
      <c r="AC636" s="14">
        <v>0.58678998463847198</v>
      </c>
      <c r="AD636" s="14">
        <v>0.71239410562697103</v>
      </c>
      <c r="AE636" s="14">
        <v>0.78396588631660602</v>
      </c>
      <c r="AF636" s="14">
        <v>0.85470220988172396</v>
      </c>
      <c r="AG636" s="14"/>
      <c r="AH636" s="14">
        <v>0.81062737467046997</v>
      </c>
      <c r="AI636" s="14">
        <v>0.57342542314887601</v>
      </c>
      <c r="AJ636" s="14"/>
      <c r="AK636" s="14">
        <v>0.82654292514148198</v>
      </c>
      <c r="AL636" s="14">
        <v>0.56219692342588501</v>
      </c>
      <c r="AM636" s="14"/>
      <c r="AN636" s="14">
        <v>0.76824354607145495</v>
      </c>
      <c r="AO636" s="14">
        <v>0.53117543360719199</v>
      </c>
      <c r="AP636" s="14"/>
      <c r="AQ636" s="14">
        <v>0.72831032883297797</v>
      </c>
      <c r="AR636" s="14">
        <v>0.612640422262414</v>
      </c>
      <c r="AS636" s="14">
        <v>0.61336847087294899</v>
      </c>
    </row>
    <row r="637" spans="2:45" x14ac:dyDescent="0.35">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row>
    <row r="638" spans="2:45" x14ac:dyDescent="0.35">
      <c r="B638" s="6" t="s">
        <v>230</v>
      </c>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row>
    <row r="639" spans="2:45" x14ac:dyDescent="0.35">
      <c r="B639" s="24" t="s">
        <v>76</v>
      </c>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row>
    <row r="640" spans="2:45" x14ac:dyDescent="0.35">
      <c r="B640" t="s">
        <v>66</v>
      </c>
      <c r="C640" s="14">
        <v>0.27551309150890502</v>
      </c>
      <c r="D640" s="14">
        <v>0.27891354933304802</v>
      </c>
      <c r="E640" s="14">
        <v>0.27156535506426599</v>
      </c>
      <c r="F640" s="14"/>
      <c r="G640" s="14">
        <v>0.263423387804402</v>
      </c>
      <c r="H640" s="14">
        <v>0.32656043598912299</v>
      </c>
      <c r="I640" s="14">
        <v>0.28723205754424702</v>
      </c>
      <c r="J640" s="14">
        <v>0.247359542751002</v>
      </c>
      <c r="K640" s="14">
        <v>0.24545743486938701</v>
      </c>
      <c r="L640" s="14"/>
      <c r="M640" s="14">
        <v>0.353015456956498</v>
      </c>
      <c r="N640" s="14">
        <v>0.25459554015007402</v>
      </c>
      <c r="O640" s="14">
        <v>0.29229648122164198</v>
      </c>
      <c r="P640" s="14">
        <v>0.202343717402028</v>
      </c>
      <c r="Q640" s="14"/>
      <c r="R640" s="14">
        <v>0.330987926705055</v>
      </c>
      <c r="S640" s="14">
        <v>0.23064181606311801</v>
      </c>
      <c r="T640" s="14">
        <v>0.27568661485221002</v>
      </c>
      <c r="U640" s="14">
        <v>0.28724210708881098</v>
      </c>
      <c r="V640" s="14">
        <v>0.32800371384720001</v>
      </c>
      <c r="W640" s="14">
        <v>0.25542068955507802</v>
      </c>
      <c r="X640" s="14">
        <v>0.24995872287933801</v>
      </c>
      <c r="Y640" s="14">
        <v>0.24518870705000601</v>
      </c>
      <c r="Z640" s="14">
        <v>0.26293200848829201</v>
      </c>
      <c r="AA640" s="14"/>
      <c r="AB640" s="14">
        <v>0.214849595968919</v>
      </c>
      <c r="AC640" s="14">
        <v>0.250026199299131</v>
      </c>
      <c r="AD640" s="14">
        <v>0.30423476824058499</v>
      </c>
      <c r="AE640" s="14">
        <v>0.39811707034063598</v>
      </c>
      <c r="AF640" s="14">
        <v>0.107256825709086</v>
      </c>
      <c r="AG640" s="14"/>
      <c r="AH640" s="14">
        <v>0.33682019763983101</v>
      </c>
      <c r="AI640" s="14">
        <v>0.25399139088837103</v>
      </c>
      <c r="AJ640" s="14"/>
      <c r="AK640" s="14">
        <v>0.37203808444027597</v>
      </c>
      <c r="AL640" s="14">
        <v>0.23741685718743899</v>
      </c>
      <c r="AM640" s="14"/>
      <c r="AN640" s="14">
        <v>0.34000958990074798</v>
      </c>
      <c r="AO640" s="14">
        <v>0.225064077514192</v>
      </c>
      <c r="AP640" s="14"/>
      <c r="AQ640" s="14">
        <v>0.34071028448578</v>
      </c>
      <c r="AR640" s="14">
        <v>0.25774194935116701</v>
      </c>
      <c r="AS640" s="14">
        <v>0.25736571489729698</v>
      </c>
    </row>
    <row r="641" spans="2:45" x14ac:dyDescent="0.35">
      <c r="B641" t="s">
        <v>67</v>
      </c>
      <c r="C641" s="14">
        <v>0.357208918568031</v>
      </c>
      <c r="D641" s="14">
        <v>0.36544033697851602</v>
      </c>
      <c r="E641" s="14">
        <v>0.34960033598099999</v>
      </c>
      <c r="F641" s="14"/>
      <c r="G641" s="14">
        <v>0.39045171812789597</v>
      </c>
      <c r="H641" s="14">
        <v>0.37787858872443703</v>
      </c>
      <c r="I641" s="14">
        <v>0.35577218547948403</v>
      </c>
      <c r="J641" s="14">
        <v>0.33037806689864402</v>
      </c>
      <c r="K641" s="14">
        <v>0.33219430118866999</v>
      </c>
      <c r="L641" s="14"/>
      <c r="M641" s="14">
        <v>0.37299268643370498</v>
      </c>
      <c r="N641" s="14">
        <v>0.36597759369141197</v>
      </c>
      <c r="O641" s="14">
        <v>0.34785564091552901</v>
      </c>
      <c r="P641" s="14">
        <v>0.33508712340353702</v>
      </c>
      <c r="Q641" s="14"/>
      <c r="R641" s="14">
        <v>0.382177851525771</v>
      </c>
      <c r="S641" s="14">
        <v>0.32352401415065601</v>
      </c>
      <c r="T641" s="14">
        <v>0.35633571151539001</v>
      </c>
      <c r="U641" s="14">
        <v>0.31959691406910401</v>
      </c>
      <c r="V641" s="14">
        <v>0.30420165020776102</v>
      </c>
      <c r="W641" s="14">
        <v>0.37049622425011802</v>
      </c>
      <c r="X641" s="14">
        <v>0.38886185979653698</v>
      </c>
      <c r="Y641" s="14">
        <v>0.35794010033690499</v>
      </c>
      <c r="Z641" s="14">
        <v>0.40236441308607701</v>
      </c>
      <c r="AA641" s="14"/>
      <c r="AB641" s="14">
        <v>0.33702929523088898</v>
      </c>
      <c r="AC641" s="14">
        <v>0.33462966400012101</v>
      </c>
      <c r="AD641" s="14">
        <v>0.38106611198587598</v>
      </c>
      <c r="AE641" s="14">
        <v>0.34517683905965701</v>
      </c>
      <c r="AF641" s="14">
        <v>0.40234206749168699</v>
      </c>
      <c r="AG641" s="14"/>
      <c r="AH641" s="14">
        <v>0.41347743824824601</v>
      </c>
      <c r="AI641" s="14">
        <v>0.325053501424095</v>
      </c>
      <c r="AJ641" s="14"/>
      <c r="AK641" s="14">
        <v>0.40537014456044601</v>
      </c>
      <c r="AL641" s="14">
        <v>0.33405435564215602</v>
      </c>
      <c r="AM641" s="14"/>
      <c r="AN641" s="14">
        <v>0.39147272677363198</v>
      </c>
      <c r="AO641" s="14">
        <v>0.328836041071705</v>
      </c>
      <c r="AP641" s="14"/>
      <c r="AQ641" s="14">
        <v>0.36538659503175502</v>
      </c>
      <c r="AR641" s="14">
        <v>0.36770403692113202</v>
      </c>
      <c r="AS641" s="14">
        <v>0.30873936742670299</v>
      </c>
    </row>
    <row r="642" spans="2:45" x14ac:dyDescent="0.35">
      <c r="B642" t="s">
        <v>68</v>
      </c>
      <c r="C642" s="14">
        <v>0.16336114321088999</v>
      </c>
      <c r="D642" s="14">
        <v>0.17001141264174099</v>
      </c>
      <c r="E642" s="14">
        <v>0.156967479878792</v>
      </c>
      <c r="F642" s="14"/>
      <c r="G642" s="14">
        <v>0.178416740406562</v>
      </c>
      <c r="H642" s="14">
        <v>0.13320186511377299</v>
      </c>
      <c r="I642" s="14">
        <v>0.16485568058873401</v>
      </c>
      <c r="J642" s="14">
        <v>0.17533237294089599</v>
      </c>
      <c r="K642" s="14">
        <v>0.168360053725197</v>
      </c>
      <c r="L642" s="14"/>
      <c r="M642" s="14">
        <v>0.14458961323872499</v>
      </c>
      <c r="N642" s="14">
        <v>0.16357118326228101</v>
      </c>
      <c r="O642" s="14">
        <v>0.15289781982971901</v>
      </c>
      <c r="P642" s="14">
        <v>0.193415676702828</v>
      </c>
      <c r="Q642" s="14"/>
      <c r="R642" s="14">
        <v>0.14342552062532199</v>
      </c>
      <c r="S642" s="14">
        <v>0.19503606841940799</v>
      </c>
      <c r="T642" s="14">
        <v>0.15266343385281</v>
      </c>
      <c r="U642" s="14">
        <v>0.21484769460459199</v>
      </c>
      <c r="V642" s="14">
        <v>0.150835109619707</v>
      </c>
      <c r="W642" s="14">
        <v>0.138384400765763</v>
      </c>
      <c r="X642" s="14">
        <v>0.157932813460022</v>
      </c>
      <c r="Y642" s="14">
        <v>0.17144014737400401</v>
      </c>
      <c r="Z642" s="14">
        <v>0.14250066829930799</v>
      </c>
      <c r="AA642" s="14"/>
      <c r="AB642" s="14">
        <v>0.19777158678434401</v>
      </c>
      <c r="AC642" s="14">
        <v>0.180325577880974</v>
      </c>
      <c r="AD642" s="14">
        <v>0.128852295713378</v>
      </c>
      <c r="AE642" s="14">
        <v>0.15201122024915301</v>
      </c>
      <c r="AF642" s="14">
        <v>0.33644191253635303</v>
      </c>
      <c r="AG642" s="14"/>
      <c r="AH642" s="14">
        <v>0.13248382503883399</v>
      </c>
      <c r="AI642" s="14">
        <v>0.18115879672750601</v>
      </c>
      <c r="AJ642" s="14"/>
      <c r="AK642" s="14">
        <v>0.13569416443121601</v>
      </c>
      <c r="AL642" s="14">
        <v>0.17457839980649201</v>
      </c>
      <c r="AM642" s="14"/>
      <c r="AN642" s="14">
        <v>0.13778504937709199</v>
      </c>
      <c r="AO642" s="14">
        <v>0.18497327316678999</v>
      </c>
      <c r="AP642" s="14"/>
      <c r="AQ642" s="14">
        <v>0.14391022367189699</v>
      </c>
      <c r="AR642" s="14">
        <v>0.167547819482562</v>
      </c>
      <c r="AS642" s="14">
        <v>0.17613004699929799</v>
      </c>
    </row>
    <row r="643" spans="2:45" x14ac:dyDescent="0.35">
      <c r="B643" t="s">
        <v>69</v>
      </c>
      <c r="C643" s="14">
        <v>0.17239670547351699</v>
      </c>
      <c r="D643" s="14">
        <v>0.16568620895894401</v>
      </c>
      <c r="E643" s="14">
        <v>0.17951231404776999</v>
      </c>
      <c r="F643" s="14"/>
      <c r="G643" s="14">
        <v>0.14297457193969501</v>
      </c>
      <c r="H643" s="14">
        <v>0.129821779315135</v>
      </c>
      <c r="I643" s="14">
        <v>0.15899363624813601</v>
      </c>
      <c r="J643" s="14">
        <v>0.21562728169647299</v>
      </c>
      <c r="K643" s="14">
        <v>0.21843834301218301</v>
      </c>
      <c r="L643" s="14"/>
      <c r="M643" s="14">
        <v>0.111981126711896</v>
      </c>
      <c r="N643" s="14">
        <v>0.199071045706152</v>
      </c>
      <c r="O643" s="14">
        <v>0.17970060981432301</v>
      </c>
      <c r="P643" s="14">
        <v>0.20479523471747399</v>
      </c>
      <c r="Q643" s="14"/>
      <c r="R643" s="14">
        <v>0.117688510069186</v>
      </c>
      <c r="S643" s="14">
        <v>0.21511379963503899</v>
      </c>
      <c r="T643" s="14">
        <v>0.17813694947919301</v>
      </c>
      <c r="U643" s="14">
        <v>0.14899231864644299</v>
      </c>
      <c r="V643" s="14">
        <v>0.19520240099805</v>
      </c>
      <c r="W643" s="14">
        <v>0.17348458879350201</v>
      </c>
      <c r="X643" s="14">
        <v>0.179967099804514</v>
      </c>
      <c r="Y643" s="14">
        <v>0.20164179497131501</v>
      </c>
      <c r="Z643" s="14">
        <v>0.16879725066927301</v>
      </c>
      <c r="AA643" s="14"/>
      <c r="AB643" s="14">
        <v>0.209565048571517</v>
      </c>
      <c r="AC643" s="14">
        <v>0.202304485245279</v>
      </c>
      <c r="AD643" s="14">
        <v>0.160478174163073</v>
      </c>
      <c r="AE643" s="14">
        <v>9.5485004816506805E-2</v>
      </c>
      <c r="AF643" s="14">
        <v>0.15395919426287399</v>
      </c>
      <c r="AG643" s="14"/>
      <c r="AH643" s="14">
        <v>0.107881785994432</v>
      </c>
      <c r="AI643" s="14">
        <v>0.20526011875508099</v>
      </c>
      <c r="AJ643" s="14"/>
      <c r="AK643" s="14">
        <v>6.6551353188226706E-2</v>
      </c>
      <c r="AL643" s="14">
        <v>0.223848536410542</v>
      </c>
      <c r="AM643" s="14"/>
      <c r="AN643" s="14">
        <v>0.117406884982011</v>
      </c>
      <c r="AO643" s="14">
        <v>0.217128816367372</v>
      </c>
      <c r="AP643" s="14"/>
      <c r="AQ643" s="14">
        <v>0.13438923087131999</v>
      </c>
      <c r="AR643" s="14">
        <v>0.18137389428612699</v>
      </c>
      <c r="AS643" s="14">
        <v>0.20395632321999599</v>
      </c>
    </row>
    <row r="644" spans="2:45" x14ac:dyDescent="0.35">
      <c r="B644" t="s">
        <v>70</v>
      </c>
      <c r="C644" s="14">
        <v>3.1520141238656603E-2</v>
      </c>
      <c r="D644" s="14">
        <v>1.99484920877511E-2</v>
      </c>
      <c r="E644" s="14">
        <v>4.2354515028171398E-2</v>
      </c>
      <c r="F644" s="14"/>
      <c r="G644" s="14">
        <v>2.4733581721444901E-2</v>
      </c>
      <c r="H644" s="14">
        <v>3.2537330857531799E-2</v>
      </c>
      <c r="I644" s="14">
        <v>3.31464401393992E-2</v>
      </c>
      <c r="J644" s="14">
        <v>3.1302735712984503E-2</v>
      </c>
      <c r="K644" s="14">
        <v>3.55498672045629E-2</v>
      </c>
      <c r="L644" s="14"/>
      <c r="M644" s="14">
        <v>1.74211166591751E-2</v>
      </c>
      <c r="N644" s="14">
        <v>1.6784637190081601E-2</v>
      </c>
      <c r="O644" s="14">
        <v>2.72494482187874E-2</v>
      </c>
      <c r="P644" s="14">
        <v>6.4358247774132599E-2</v>
      </c>
      <c r="Q644" s="14"/>
      <c r="R644" s="14">
        <v>2.5720191074667002E-2</v>
      </c>
      <c r="S644" s="14">
        <v>3.5684301731778598E-2</v>
      </c>
      <c r="T644" s="14">
        <v>3.7177290300398298E-2</v>
      </c>
      <c r="U644" s="14">
        <v>2.93209655910503E-2</v>
      </c>
      <c r="V644" s="14">
        <v>2.1757125327282099E-2</v>
      </c>
      <c r="W644" s="14">
        <v>6.2214096635539597E-2</v>
      </c>
      <c r="X644" s="14">
        <v>2.3279504059589302E-2</v>
      </c>
      <c r="Y644" s="14">
        <v>2.3789250267770099E-2</v>
      </c>
      <c r="Z644" s="14">
        <v>2.3405659457049699E-2</v>
      </c>
      <c r="AA644" s="14"/>
      <c r="AB644" s="14">
        <v>4.0784473444332003E-2</v>
      </c>
      <c r="AC644" s="14">
        <v>3.27140735744956E-2</v>
      </c>
      <c r="AD644" s="14">
        <v>2.5368649897087502E-2</v>
      </c>
      <c r="AE644" s="14">
        <v>9.2098655340476492E-3</v>
      </c>
      <c r="AF644" s="14">
        <v>0</v>
      </c>
      <c r="AG644" s="14"/>
      <c r="AH644" s="14">
        <v>9.3367530786569002E-3</v>
      </c>
      <c r="AI644" s="14">
        <v>3.4536192204947601E-2</v>
      </c>
      <c r="AJ644" s="14"/>
      <c r="AK644" s="14">
        <v>2.0346253379834901E-2</v>
      </c>
      <c r="AL644" s="14">
        <v>3.0101850953371399E-2</v>
      </c>
      <c r="AM644" s="14"/>
      <c r="AN644" s="14">
        <v>1.33257489665166E-2</v>
      </c>
      <c r="AO644" s="14">
        <v>4.3997791879941399E-2</v>
      </c>
      <c r="AP644" s="14"/>
      <c r="AQ644" s="14">
        <v>1.5603665939248701E-2</v>
      </c>
      <c r="AR644" s="14">
        <v>2.56322999590121E-2</v>
      </c>
      <c r="AS644" s="14">
        <v>5.3808547456706102E-2</v>
      </c>
    </row>
    <row r="645" spans="2:45" x14ac:dyDescent="0.35">
      <c r="B645" t="s">
        <v>71</v>
      </c>
      <c r="C645" s="14">
        <v>0.63272201007693596</v>
      </c>
      <c r="D645" s="14">
        <v>0.64435388631156298</v>
      </c>
      <c r="E645" s="14">
        <v>0.62116569104526698</v>
      </c>
      <c r="F645" s="14"/>
      <c r="G645" s="14">
        <v>0.65387510593229803</v>
      </c>
      <c r="H645" s="14">
        <v>0.70443902471356001</v>
      </c>
      <c r="I645" s="14">
        <v>0.64300424302373105</v>
      </c>
      <c r="J645" s="14">
        <v>0.57773760964964704</v>
      </c>
      <c r="K645" s="14">
        <v>0.57765173605805797</v>
      </c>
      <c r="L645" s="14"/>
      <c r="M645" s="14">
        <v>0.72600814339020403</v>
      </c>
      <c r="N645" s="14">
        <v>0.62057313384148505</v>
      </c>
      <c r="O645" s="14">
        <v>0.64015212213717099</v>
      </c>
      <c r="P645" s="14">
        <v>0.53743084080556502</v>
      </c>
      <c r="Q645" s="14"/>
      <c r="R645" s="14">
        <v>0.71316577823082505</v>
      </c>
      <c r="S645" s="14">
        <v>0.55416583021377397</v>
      </c>
      <c r="T645" s="14">
        <v>0.63202232636759903</v>
      </c>
      <c r="U645" s="14">
        <v>0.60683902115791499</v>
      </c>
      <c r="V645" s="14">
        <v>0.63220536405496097</v>
      </c>
      <c r="W645" s="14">
        <v>0.62591691380519598</v>
      </c>
      <c r="X645" s="14">
        <v>0.63882058267587505</v>
      </c>
      <c r="Y645" s="14">
        <v>0.60312880738691099</v>
      </c>
      <c r="Z645" s="14">
        <v>0.66529642157436897</v>
      </c>
      <c r="AA645" s="14"/>
      <c r="AB645" s="14">
        <v>0.55187889119980704</v>
      </c>
      <c r="AC645" s="14">
        <v>0.58465586329925101</v>
      </c>
      <c r="AD645" s="14">
        <v>0.68530088022646096</v>
      </c>
      <c r="AE645" s="14">
        <v>0.74329390940029305</v>
      </c>
      <c r="AF645" s="14">
        <v>0.50959889320077301</v>
      </c>
      <c r="AG645" s="14"/>
      <c r="AH645" s="14">
        <v>0.75029763588807696</v>
      </c>
      <c r="AI645" s="14">
        <v>0.57904489231246503</v>
      </c>
      <c r="AJ645" s="14"/>
      <c r="AK645" s="14">
        <v>0.77740822900072204</v>
      </c>
      <c r="AL645" s="14">
        <v>0.57147121282959501</v>
      </c>
      <c r="AM645" s="14"/>
      <c r="AN645" s="14">
        <v>0.73148231667438002</v>
      </c>
      <c r="AO645" s="14">
        <v>0.55390011858589705</v>
      </c>
      <c r="AP645" s="14"/>
      <c r="AQ645" s="14">
        <v>0.70609687951753497</v>
      </c>
      <c r="AR645" s="14">
        <v>0.62544598627229897</v>
      </c>
      <c r="AS645" s="14">
        <v>0.56610508232400003</v>
      </c>
    </row>
    <row r="646" spans="2:45" x14ac:dyDescent="0.35">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row>
    <row r="647" spans="2:45" x14ac:dyDescent="0.35">
      <c r="B647" s="6" t="s">
        <v>231</v>
      </c>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row>
    <row r="648" spans="2:45" x14ac:dyDescent="0.35">
      <c r="B648" s="24" t="s">
        <v>76</v>
      </c>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row>
    <row r="649" spans="2:45" x14ac:dyDescent="0.35">
      <c r="B649" t="s">
        <v>66</v>
      </c>
      <c r="C649" s="14">
        <v>0.11337920371162399</v>
      </c>
      <c r="D649" s="14">
        <v>0.13679323153067899</v>
      </c>
      <c r="E649" s="14">
        <v>8.8902843441515098E-2</v>
      </c>
      <c r="F649" s="14"/>
      <c r="G649" s="14">
        <v>0.13360900507895099</v>
      </c>
      <c r="H649" s="14">
        <v>0.198664411697722</v>
      </c>
      <c r="I649" s="14">
        <v>0.104507444394525</v>
      </c>
      <c r="J649" s="14">
        <v>6.3954612463876598E-2</v>
      </c>
      <c r="K649" s="14">
        <v>5.9225097594473398E-2</v>
      </c>
      <c r="L649" s="14"/>
      <c r="M649" s="14">
        <v>0.12921204783939999</v>
      </c>
      <c r="N649" s="14">
        <v>0.109378757488152</v>
      </c>
      <c r="O649" s="14">
        <v>0.132479563746664</v>
      </c>
      <c r="P649" s="14">
        <v>8.3926767683843606E-2</v>
      </c>
      <c r="Q649" s="14"/>
      <c r="R649" s="14">
        <v>0.19624357553657501</v>
      </c>
      <c r="S649" s="14">
        <v>9.50937011703821E-2</v>
      </c>
      <c r="T649" s="14">
        <v>7.9306519195310607E-2</v>
      </c>
      <c r="U649" s="14">
        <v>7.8038331462037203E-2</v>
      </c>
      <c r="V649" s="14">
        <v>0.11180892224485001</v>
      </c>
      <c r="W649" s="14">
        <v>0.143328066064809</v>
      </c>
      <c r="X649" s="14">
        <v>5.9026319522985399E-2</v>
      </c>
      <c r="Y649" s="14">
        <v>9.8115469117439402E-2</v>
      </c>
      <c r="Z649" s="14">
        <v>0.115784820066455</v>
      </c>
      <c r="AA649" s="14"/>
      <c r="AB649" s="14">
        <v>6.8657474502644603E-2</v>
      </c>
      <c r="AC649" s="14">
        <v>7.0090573189747901E-2</v>
      </c>
      <c r="AD649" s="14">
        <v>0.16864039541644801</v>
      </c>
      <c r="AE649" s="14">
        <v>0.158778842715252</v>
      </c>
      <c r="AF649" s="14">
        <v>0.24834012744331199</v>
      </c>
      <c r="AG649" s="14"/>
      <c r="AH649" s="14">
        <v>0.221816656389975</v>
      </c>
      <c r="AI649" s="14">
        <v>7.0631673443345602E-2</v>
      </c>
      <c r="AJ649" s="14"/>
      <c r="AK649" s="14">
        <v>0.220841031536121</v>
      </c>
      <c r="AL649" s="14">
        <v>7.4723959506177995E-2</v>
      </c>
      <c r="AM649" s="14"/>
      <c r="AN649" s="14">
        <v>0.18741055239047899</v>
      </c>
      <c r="AO649" s="14">
        <v>5.5413914574532201E-2</v>
      </c>
      <c r="AP649" s="14"/>
      <c r="AQ649" s="14">
        <v>0.15212653776030699</v>
      </c>
      <c r="AR649" s="14">
        <v>9.5385898034496194E-2</v>
      </c>
      <c r="AS649" s="14">
        <v>0.11868041607943899</v>
      </c>
    </row>
    <row r="650" spans="2:45" x14ac:dyDescent="0.35">
      <c r="B650" t="s">
        <v>67</v>
      </c>
      <c r="C650" s="14">
        <v>0.232696883333145</v>
      </c>
      <c r="D650" s="14">
        <v>0.25816147833137298</v>
      </c>
      <c r="E650" s="14">
        <v>0.20744135202324299</v>
      </c>
      <c r="F650" s="14"/>
      <c r="G650" s="14">
        <v>0.33591909529424002</v>
      </c>
      <c r="H650" s="14">
        <v>0.27930331959558902</v>
      </c>
      <c r="I650" s="14">
        <v>0.25576353196117302</v>
      </c>
      <c r="J650" s="14">
        <v>0.155359766894166</v>
      </c>
      <c r="K650" s="14">
        <v>0.13555905872674501</v>
      </c>
      <c r="L650" s="14"/>
      <c r="M650" s="14">
        <v>0.258241628889398</v>
      </c>
      <c r="N650" s="14">
        <v>0.239291697488213</v>
      </c>
      <c r="O650" s="14">
        <v>0.214838821281954</v>
      </c>
      <c r="P650" s="14">
        <v>0.21637207552972701</v>
      </c>
      <c r="Q650" s="14"/>
      <c r="R650" s="14">
        <v>0.28053397564786497</v>
      </c>
      <c r="S650" s="14">
        <v>0.18796221207781</v>
      </c>
      <c r="T650" s="14">
        <v>0.21151391001550099</v>
      </c>
      <c r="U650" s="14">
        <v>0.19727571868768201</v>
      </c>
      <c r="V650" s="14">
        <v>0.22302384957004401</v>
      </c>
      <c r="W650" s="14">
        <v>0.24640941662031199</v>
      </c>
      <c r="X650" s="14">
        <v>0.233617957834961</v>
      </c>
      <c r="Y650" s="14">
        <v>0.231480643909525</v>
      </c>
      <c r="Z650" s="14">
        <v>0.271114000703715</v>
      </c>
      <c r="AA650" s="14"/>
      <c r="AB650" s="14">
        <v>0.22353658296178899</v>
      </c>
      <c r="AC650" s="14">
        <v>0.21865110463026299</v>
      </c>
      <c r="AD650" s="14">
        <v>0.232294111563557</v>
      </c>
      <c r="AE650" s="14">
        <v>0.269250384979975</v>
      </c>
      <c r="AF650" s="14">
        <v>0.210339063895946</v>
      </c>
      <c r="AG650" s="14"/>
      <c r="AH650" s="14">
        <v>0.29325022583021798</v>
      </c>
      <c r="AI650" s="14">
        <v>0.198540807066517</v>
      </c>
      <c r="AJ650" s="14"/>
      <c r="AK650" s="14">
        <v>0.30694022021407902</v>
      </c>
      <c r="AL650" s="14">
        <v>0.18561069903571101</v>
      </c>
      <c r="AM650" s="14"/>
      <c r="AN650" s="14">
        <v>0.30051443245196502</v>
      </c>
      <c r="AO650" s="14">
        <v>0.17847023662970099</v>
      </c>
      <c r="AP650" s="14"/>
      <c r="AQ650" s="14">
        <v>0.27039200505807698</v>
      </c>
      <c r="AR650" s="14">
        <v>0.212798198004095</v>
      </c>
      <c r="AS650" s="14">
        <v>0.25356657599100202</v>
      </c>
    </row>
    <row r="651" spans="2:45" x14ac:dyDescent="0.35">
      <c r="B651" t="s">
        <v>68</v>
      </c>
      <c r="C651" s="14">
        <v>0.17964363106726899</v>
      </c>
      <c r="D651" s="14">
        <v>0.173146497662161</v>
      </c>
      <c r="E651" s="14">
        <v>0.186558058770665</v>
      </c>
      <c r="F651" s="14"/>
      <c r="G651" s="14">
        <v>0.24582875735075299</v>
      </c>
      <c r="H651" s="14">
        <v>0.18652924027512199</v>
      </c>
      <c r="I651" s="14">
        <v>0.161125452964934</v>
      </c>
      <c r="J651" s="14">
        <v>0.15452923336625299</v>
      </c>
      <c r="K651" s="14">
        <v>0.15638920236659601</v>
      </c>
      <c r="L651" s="14"/>
      <c r="M651" s="14">
        <v>0.169938178984648</v>
      </c>
      <c r="N651" s="14">
        <v>0.174773069933259</v>
      </c>
      <c r="O651" s="14">
        <v>0.18534937685258901</v>
      </c>
      <c r="P651" s="14">
        <v>0.189513119928746</v>
      </c>
      <c r="Q651" s="14"/>
      <c r="R651" s="14">
        <v>0.17966924919337199</v>
      </c>
      <c r="S651" s="14">
        <v>0.17393649347541101</v>
      </c>
      <c r="T651" s="14">
        <v>0.17554975686861801</v>
      </c>
      <c r="U651" s="14">
        <v>0.22068112153184199</v>
      </c>
      <c r="V651" s="14">
        <v>0.16978506460637799</v>
      </c>
      <c r="W651" s="14">
        <v>0.171597929230455</v>
      </c>
      <c r="X651" s="14">
        <v>0.21139736004299201</v>
      </c>
      <c r="Y651" s="14">
        <v>0.16949665402213199</v>
      </c>
      <c r="Z651" s="14">
        <v>0.14752513317301399</v>
      </c>
      <c r="AA651" s="14"/>
      <c r="AB651" s="14">
        <v>0.19181114495034601</v>
      </c>
      <c r="AC651" s="14">
        <v>0.187074312683432</v>
      </c>
      <c r="AD651" s="14">
        <v>0.17525224166294201</v>
      </c>
      <c r="AE651" s="14">
        <v>0.19682600962480701</v>
      </c>
      <c r="AF651" s="14">
        <v>0.16054036020276999</v>
      </c>
      <c r="AG651" s="14"/>
      <c r="AH651" s="14">
        <v>0.20805536385060699</v>
      </c>
      <c r="AI651" s="14">
        <v>0.16338624532943199</v>
      </c>
      <c r="AJ651" s="14"/>
      <c r="AK651" s="14">
        <v>0.18502142821459699</v>
      </c>
      <c r="AL651" s="14">
        <v>0.17217922889233001</v>
      </c>
      <c r="AM651" s="14"/>
      <c r="AN651" s="14">
        <v>0.18678276035263</v>
      </c>
      <c r="AO651" s="14">
        <v>0.17373377745131499</v>
      </c>
      <c r="AP651" s="14"/>
      <c r="AQ651" s="14">
        <v>0.18439347772961401</v>
      </c>
      <c r="AR651" s="14">
        <v>0.17630139852288201</v>
      </c>
      <c r="AS651" s="14">
        <v>0.18807488043331599</v>
      </c>
    </row>
    <row r="652" spans="2:45" x14ac:dyDescent="0.35">
      <c r="B652" t="s">
        <v>69</v>
      </c>
      <c r="C652" s="14">
        <v>0.41947270162942002</v>
      </c>
      <c r="D652" s="14">
        <v>0.38924518616835302</v>
      </c>
      <c r="E652" s="14">
        <v>0.45082191529783</v>
      </c>
      <c r="F652" s="14"/>
      <c r="G652" s="14">
        <v>0.231531012828771</v>
      </c>
      <c r="H652" s="14">
        <v>0.27912066397193003</v>
      </c>
      <c r="I652" s="14">
        <v>0.40787290066691501</v>
      </c>
      <c r="J652" s="14">
        <v>0.59149955037612401</v>
      </c>
      <c r="K652" s="14">
        <v>0.58896866581670404</v>
      </c>
      <c r="L652" s="14"/>
      <c r="M652" s="14">
        <v>0.41318569983779901</v>
      </c>
      <c r="N652" s="14">
        <v>0.43276498651441497</v>
      </c>
      <c r="O652" s="14">
        <v>0.42131403366689302</v>
      </c>
      <c r="P652" s="14">
        <v>0.41160169246829698</v>
      </c>
      <c r="Q652" s="14"/>
      <c r="R652" s="14">
        <v>0.30164623358655901</v>
      </c>
      <c r="S652" s="14">
        <v>0.49196820710755601</v>
      </c>
      <c r="T652" s="14">
        <v>0.46895745423874502</v>
      </c>
      <c r="U652" s="14">
        <v>0.42714749992248402</v>
      </c>
      <c r="V652" s="14">
        <v>0.45256975986842801</v>
      </c>
      <c r="W652" s="14">
        <v>0.36430071907768002</v>
      </c>
      <c r="X652" s="14">
        <v>0.44781029854198801</v>
      </c>
      <c r="Y652" s="14">
        <v>0.44095541939501798</v>
      </c>
      <c r="Z652" s="14">
        <v>0.42022924891680002</v>
      </c>
      <c r="AA652" s="14"/>
      <c r="AB652" s="14">
        <v>0.44562170976504401</v>
      </c>
      <c r="AC652" s="14">
        <v>0.463733165755155</v>
      </c>
      <c r="AD652" s="14">
        <v>0.37341193384168903</v>
      </c>
      <c r="AE652" s="14">
        <v>0.35744165151912699</v>
      </c>
      <c r="AF652" s="14">
        <v>0.38078044845797099</v>
      </c>
      <c r="AG652" s="14"/>
      <c r="AH652" s="14">
        <v>0.25426003565855199</v>
      </c>
      <c r="AI652" s="14">
        <v>0.50743864236908598</v>
      </c>
      <c r="AJ652" s="14"/>
      <c r="AK652" s="14">
        <v>0.25280954581537701</v>
      </c>
      <c r="AL652" s="14">
        <v>0.51176890959085597</v>
      </c>
      <c r="AM652" s="14"/>
      <c r="AN652" s="14">
        <v>0.29255107377232498</v>
      </c>
      <c r="AO652" s="14">
        <v>0.52369761625877298</v>
      </c>
      <c r="AP652" s="14"/>
      <c r="AQ652" s="14">
        <v>0.36471107181917201</v>
      </c>
      <c r="AR652" s="14">
        <v>0.46597667666359999</v>
      </c>
      <c r="AS652" s="14">
        <v>0.35790338144452499</v>
      </c>
    </row>
    <row r="653" spans="2:45" x14ac:dyDescent="0.35">
      <c r="B653" t="s">
        <v>70</v>
      </c>
      <c r="C653" s="14">
        <v>5.48075802585428E-2</v>
      </c>
      <c r="D653" s="14">
        <v>4.2653606307434297E-2</v>
      </c>
      <c r="E653" s="14">
        <v>6.6275830466746205E-2</v>
      </c>
      <c r="F653" s="14"/>
      <c r="G653" s="14">
        <v>5.3112129447285203E-2</v>
      </c>
      <c r="H653" s="14">
        <v>5.6382364459637201E-2</v>
      </c>
      <c r="I653" s="14">
        <v>7.0730670012454297E-2</v>
      </c>
      <c r="J653" s="14">
        <v>3.4656836899579997E-2</v>
      </c>
      <c r="K653" s="14">
        <v>5.9857975495481497E-2</v>
      </c>
      <c r="L653" s="14"/>
      <c r="M653" s="14">
        <v>2.9422444448755199E-2</v>
      </c>
      <c r="N653" s="14">
        <v>4.3791488575960699E-2</v>
      </c>
      <c r="O653" s="14">
        <v>4.6018204451900503E-2</v>
      </c>
      <c r="P653" s="14">
        <v>9.8586344389386293E-2</v>
      </c>
      <c r="Q653" s="14"/>
      <c r="R653" s="14">
        <v>4.1906966035628698E-2</v>
      </c>
      <c r="S653" s="14">
        <v>5.1039386168841398E-2</v>
      </c>
      <c r="T653" s="14">
        <v>6.4672359681825095E-2</v>
      </c>
      <c r="U653" s="14">
        <v>7.6857328395954605E-2</v>
      </c>
      <c r="V653" s="14">
        <v>4.2812403710299901E-2</v>
      </c>
      <c r="W653" s="14">
        <v>7.4363869006744104E-2</v>
      </c>
      <c r="X653" s="14">
        <v>4.8148064057074003E-2</v>
      </c>
      <c r="Y653" s="14">
        <v>5.9951813555885497E-2</v>
      </c>
      <c r="Z653" s="14">
        <v>4.5346797140015598E-2</v>
      </c>
      <c r="AA653" s="14"/>
      <c r="AB653" s="14">
        <v>7.0373087820176997E-2</v>
      </c>
      <c r="AC653" s="14">
        <v>6.0450843741402402E-2</v>
      </c>
      <c r="AD653" s="14">
        <v>5.0401317515364599E-2</v>
      </c>
      <c r="AE653" s="14">
        <v>1.7703111160838801E-2</v>
      </c>
      <c r="AF653" s="14">
        <v>0</v>
      </c>
      <c r="AG653" s="14"/>
      <c r="AH653" s="14">
        <v>2.26177182706482E-2</v>
      </c>
      <c r="AI653" s="14">
        <v>6.0002631791619403E-2</v>
      </c>
      <c r="AJ653" s="14"/>
      <c r="AK653" s="14">
        <v>3.4387774219825799E-2</v>
      </c>
      <c r="AL653" s="14">
        <v>5.5717202974924898E-2</v>
      </c>
      <c r="AM653" s="14"/>
      <c r="AN653" s="14">
        <v>3.2741181032601797E-2</v>
      </c>
      <c r="AO653" s="14">
        <v>6.8684455085678497E-2</v>
      </c>
      <c r="AP653" s="14"/>
      <c r="AQ653" s="14">
        <v>2.8376907632829799E-2</v>
      </c>
      <c r="AR653" s="14">
        <v>4.9537828774927697E-2</v>
      </c>
      <c r="AS653" s="14">
        <v>8.1774746051716904E-2</v>
      </c>
    </row>
    <row r="654" spans="2:45" x14ac:dyDescent="0.35">
      <c r="B654" t="s">
        <v>71</v>
      </c>
      <c r="C654" s="14">
        <v>0.346076087044769</v>
      </c>
      <c r="D654" s="14">
        <v>0.394954709862051</v>
      </c>
      <c r="E654" s="14">
        <v>0.29634419546475899</v>
      </c>
      <c r="F654" s="14"/>
      <c r="G654" s="14">
        <v>0.46952810037319098</v>
      </c>
      <c r="H654" s="14">
        <v>0.47796773129330999</v>
      </c>
      <c r="I654" s="14">
        <v>0.36027097635569699</v>
      </c>
      <c r="J654" s="14">
        <v>0.21931437935804199</v>
      </c>
      <c r="K654" s="14">
        <v>0.19478415632121901</v>
      </c>
      <c r="L654" s="14"/>
      <c r="M654" s="14">
        <v>0.38745367672879799</v>
      </c>
      <c r="N654" s="14">
        <v>0.34867045497636501</v>
      </c>
      <c r="O654" s="14">
        <v>0.347318385028618</v>
      </c>
      <c r="P654" s="14">
        <v>0.30029884321357098</v>
      </c>
      <c r="Q654" s="14"/>
      <c r="R654" s="14">
        <v>0.47677755118444098</v>
      </c>
      <c r="S654" s="14">
        <v>0.28305591324819201</v>
      </c>
      <c r="T654" s="14">
        <v>0.29082042921081203</v>
      </c>
      <c r="U654" s="14">
        <v>0.27531405014971899</v>
      </c>
      <c r="V654" s="14">
        <v>0.33483277181489401</v>
      </c>
      <c r="W654" s="14">
        <v>0.38973748268511998</v>
      </c>
      <c r="X654" s="14">
        <v>0.29264427735794601</v>
      </c>
      <c r="Y654" s="14">
        <v>0.32959611302696501</v>
      </c>
      <c r="Z654" s="14">
        <v>0.38689882077017002</v>
      </c>
      <c r="AA654" s="14"/>
      <c r="AB654" s="14">
        <v>0.292194057464434</v>
      </c>
      <c r="AC654" s="14">
        <v>0.28874167782001098</v>
      </c>
      <c r="AD654" s="14">
        <v>0.40093450698000499</v>
      </c>
      <c r="AE654" s="14">
        <v>0.428029227695227</v>
      </c>
      <c r="AF654" s="14">
        <v>0.458679191339258</v>
      </c>
      <c r="AG654" s="14"/>
      <c r="AH654" s="14">
        <v>0.51506688222019203</v>
      </c>
      <c r="AI654" s="14">
        <v>0.26917248050986298</v>
      </c>
      <c r="AJ654" s="14"/>
      <c r="AK654" s="14">
        <v>0.52778125175019996</v>
      </c>
      <c r="AL654" s="14">
        <v>0.26033465854188897</v>
      </c>
      <c r="AM654" s="14"/>
      <c r="AN654" s="14">
        <v>0.48792498484244301</v>
      </c>
      <c r="AO654" s="14">
        <v>0.233884151204233</v>
      </c>
      <c r="AP654" s="14"/>
      <c r="AQ654" s="14">
        <v>0.42251854281838402</v>
      </c>
      <c r="AR654" s="14">
        <v>0.30818409603859098</v>
      </c>
      <c r="AS654" s="14">
        <v>0.37224699207044099</v>
      </c>
    </row>
    <row r="655" spans="2:45" x14ac:dyDescent="0.35">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row>
    <row r="656" spans="2:45" x14ac:dyDescent="0.35">
      <c r="B656" s="6" t="s">
        <v>232</v>
      </c>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row>
    <row r="657" spans="2:45" x14ac:dyDescent="0.35">
      <c r="B657" s="24" t="s">
        <v>76</v>
      </c>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row>
    <row r="658" spans="2:45" x14ac:dyDescent="0.35">
      <c r="B658" t="s">
        <v>66</v>
      </c>
      <c r="C658" s="14">
        <v>0.23818817602089701</v>
      </c>
      <c r="D658" s="14">
        <v>0.26026233043744901</v>
      </c>
      <c r="E658" s="14">
        <v>0.216367068201234</v>
      </c>
      <c r="F658" s="14"/>
      <c r="G658" s="14">
        <v>0.199022229130706</v>
      </c>
      <c r="H658" s="14">
        <v>0.30415232987754998</v>
      </c>
      <c r="I658" s="14">
        <v>0.26259928256422699</v>
      </c>
      <c r="J658" s="14">
        <v>0.21287681806581599</v>
      </c>
      <c r="K658" s="14">
        <v>0.198704057634637</v>
      </c>
      <c r="L658" s="14"/>
      <c r="M658" s="14">
        <v>0.35856567989752097</v>
      </c>
      <c r="N658" s="14">
        <v>0.247272569065902</v>
      </c>
      <c r="O658" s="14">
        <v>0.18787291522713301</v>
      </c>
      <c r="P658" s="14">
        <v>0.14583856867655401</v>
      </c>
      <c r="Q658" s="14"/>
      <c r="R658" s="14">
        <v>0.33951920574031103</v>
      </c>
      <c r="S658" s="14">
        <v>0.19384843864916501</v>
      </c>
      <c r="T658" s="14">
        <v>0.260319191397195</v>
      </c>
      <c r="U658" s="14">
        <v>0.218517646403424</v>
      </c>
      <c r="V658" s="14">
        <v>0.25112171405710398</v>
      </c>
      <c r="W658" s="14">
        <v>0.19172499992323799</v>
      </c>
      <c r="X658" s="14">
        <v>0.16399614662725001</v>
      </c>
      <c r="Y658" s="14">
        <v>0.24855843192953</v>
      </c>
      <c r="Z658" s="14">
        <v>0.24777931097737599</v>
      </c>
      <c r="AA658" s="14"/>
      <c r="AB658" s="14">
        <v>0.15114264113671</v>
      </c>
      <c r="AC658" s="14">
        <v>0.17752482596085001</v>
      </c>
      <c r="AD658" s="14">
        <v>0.30203202004525098</v>
      </c>
      <c r="AE658" s="14">
        <v>0.34253403883109101</v>
      </c>
      <c r="AF658" s="14">
        <v>0.35371573153699898</v>
      </c>
      <c r="AG658" s="14"/>
      <c r="AH658" s="14">
        <v>0.336404894468808</v>
      </c>
      <c r="AI658" s="14">
        <v>0.20051818677693101</v>
      </c>
      <c r="AJ658" s="14"/>
      <c r="AK658" s="14">
        <v>0.360253934117444</v>
      </c>
      <c r="AL658" s="14">
        <v>0.19625533618772201</v>
      </c>
      <c r="AM658" s="14"/>
      <c r="AN658" s="14">
        <v>0.319270388952614</v>
      </c>
      <c r="AO658" s="14">
        <v>0.17495810988572499</v>
      </c>
      <c r="AP658" s="14"/>
      <c r="AQ658" s="14">
        <v>0.307706399433052</v>
      </c>
      <c r="AR658" s="14">
        <v>0.222359681608921</v>
      </c>
      <c r="AS658" s="14">
        <v>0.20335479263550299</v>
      </c>
    </row>
    <row r="659" spans="2:45" x14ac:dyDescent="0.35">
      <c r="B659" t="s">
        <v>67</v>
      </c>
      <c r="C659" s="14">
        <v>0.38219183269712098</v>
      </c>
      <c r="D659" s="14">
        <v>0.40005296512584099</v>
      </c>
      <c r="E659" s="14">
        <v>0.36490851726337598</v>
      </c>
      <c r="F659" s="14"/>
      <c r="G659" s="14">
        <v>0.45142895933731297</v>
      </c>
      <c r="H659" s="14">
        <v>0.39793284446909299</v>
      </c>
      <c r="I659" s="14">
        <v>0.38582328063384702</v>
      </c>
      <c r="J659" s="14">
        <v>0.34535369685366102</v>
      </c>
      <c r="K659" s="14">
        <v>0.33215789234788101</v>
      </c>
      <c r="L659" s="14"/>
      <c r="M659" s="14">
        <v>0.41543392630271397</v>
      </c>
      <c r="N659" s="14">
        <v>0.41923014148590598</v>
      </c>
      <c r="O659" s="14">
        <v>0.37458697135868801</v>
      </c>
      <c r="P659" s="14">
        <v>0.31438886427579599</v>
      </c>
      <c r="Q659" s="14"/>
      <c r="R659" s="14">
        <v>0.397072930118748</v>
      </c>
      <c r="S659" s="14">
        <v>0.40806468772941101</v>
      </c>
      <c r="T659" s="14">
        <v>0.40081510235406698</v>
      </c>
      <c r="U659" s="14">
        <v>0.36372396955777803</v>
      </c>
      <c r="V659" s="14">
        <v>0.36540845086509</v>
      </c>
      <c r="W659" s="14">
        <v>0.42130347647550997</v>
      </c>
      <c r="X659" s="14">
        <v>0.344313784279345</v>
      </c>
      <c r="Y659" s="14">
        <v>0.37273698631279101</v>
      </c>
      <c r="Z659" s="14">
        <v>0.347571529608667</v>
      </c>
      <c r="AA659" s="14"/>
      <c r="AB659" s="14">
        <v>0.34113830993369898</v>
      </c>
      <c r="AC659" s="14">
        <v>0.40050403250324901</v>
      </c>
      <c r="AD659" s="14">
        <v>0.38162183623117202</v>
      </c>
      <c r="AE659" s="14">
        <v>0.42603167472400799</v>
      </c>
      <c r="AF659" s="14">
        <v>0.52752812785382497</v>
      </c>
      <c r="AG659" s="14"/>
      <c r="AH659" s="14">
        <v>0.43358788711730001</v>
      </c>
      <c r="AI659" s="14">
        <v>0.368258200667685</v>
      </c>
      <c r="AJ659" s="14"/>
      <c r="AK659" s="14">
        <v>0.44600119633667901</v>
      </c>
      <c r="AL659" s="14">
        <v>0.36000214074300502</v>
      </c>
      <c r="AM659" s="14"/>
      <c r="AN659" s="14">
        <v>0.42782641381719999</v>
      </c>
      <c r="AO659" s="14">
        <v>0.349388704930855</v>
      </c>
      <c r="AP659" s="14"/>
      <c r="AQ659" s="14">
        <v>0.41700608256080002</v>
      </c>
      <c r="AR659" s="14">
        <v>0.37195962632957502</v>
      </c>
      <c r="AS659" s="14">
        <v>0.390569987981575</v>
      </c>
    </row>
    <row r="660" spans="2:45" x14ac:dyDescent="0.35">
      <c r="B660" t="s">
        <v>68</v>
      </c>
      <c r="C660" s="14">
        <v>0.162268029713213</v>
      </c>
      <c r="D660" s="14">
        <v>0.15582425873907901</v>
      </c>
      <c r="E660" s="14">
        <v>0.16803784570952299</v>
      </c>
      <c r="F660" s="14"/>
      <c r="G660" s="14">
        <v>0.180879168594998</v>
      </c>
      <c r="H660" s="14">
        <v>0.13811086388541399</v>
      </c>
      <c r="I660" s="14">
        <v>0.16118640152522401</v>
      </c>
      <c r="J660" s="14">
        <v>0.168352579733999</v>
      </c>
      <c r="K660" s="14">
        <v>0.166604331792683</v>
      </c>
      <c r="L660" s="14"/>
      <c r="M660" s="14">
        <v>0.11872958894496199</v>
      </c>
      <c r="N660" s="14">
        <v>0.15716041758577101</v>
      </c>
      <c r="O660" s="14">
        <v>0.184428652352738</v>
      </c>
      <c r="P660" s="14">
        <v>0.195862545866299</v>
      </c>
      <c r="Q660" s="14"/>
      <c r="R660" s="14">
        <v>0.124085684853442</v>
      </c>
      <c r="S660" s="14">
        <v>0.17661328422495201</v>
      </c>
      <c r="T660" s="14">
        <v>0.125665425404792</v>
      </c>
      <c r="U660" s="14">
        <v>0.19948312872184601</v>
      </c>
      <c r="V660" s="14">
        <v>0.15194355433357201</v>
      </c>
      <c r="W660" s="14">
        <v>0.13499839316149601</v>
      </c>
      <c r="X660" s="14">
        <v>0.251772171389676</v>
      </c>
      <c r="Y660" s="14">
        <v>0.132155929682816</v>
      </c>
      <c r="Z660" s="14">
        <v>0.159204095992621</v>
      </c>
      <c r="AA660" s="14"/>
      <c r="AB660" s="14">
        <v>0.18185944600231599</v>
      </c>
      <c r="AC660" s="14">
        <v>0.17038611545728199</v>
      </c>
      <c r="AD660" s="14">
        <v>0.15177369189099199</v>
      </c>
      <c r="AE660" s="14">
        <v>0.14877505669646299</v>
      </c>
      <c r="AF660" s="14">
        <v>2.39658620157919E-2</v>
      </c>
      <c r="AG660" s="14"/>
      <c r="AH660" s="14">
        <v>0.14195904866313599</v>
      </c>
      <c r="AI660" s="14">
        <v>0.166712781585445</v>
      </c>
      <c r="AJ660" s="14"/>
      <c r="AK660" s="14">
        <v>0.101306493412885</v>
      </c>
      <c r="AL660" s="14">
        <v>0.18188592488656299</v>
      </c>
      <c r="AM660" s="14"/>
      <c r="AN660" s="14">
        <v>0.133978736268827</v>
      </c>
      <c r="AO660" s="14">
        <v>0.18514460811948499</v>
      </c>
      <c r="AP660" s="14"/>
      <c r="AQ660" s="14">
        <v>0.13354981909507599</v>
      </c>
      <c r="AR660" s="14">
        <v>0.17474286311239801</v>
      </c>
      <c r="AS660" s="14">
        <v>0.166209450083735</v>
      </c>
    </row>
    <row r="661" spans="2:45" x14ac:dyDescent="0.35">
      <c r="B661" t="s">
        <v>69</v>
      </c>
      <c r="C661" s="14">
        <v>0.178212550814349</v>
      </c>
      <c r="D661" s="14">
        <v>0.16069515789302699</v>
      </c>
      <c r="E661" s="14">
        <v>0.19625223627638999</v>
      </c>
      <c r="F661" s="14"/>
      <c r="G661" s="14">
        <v>0.12793993167387899</v>
      </c>
      <c r="H661" s="14">
        <v>0.118200258435308</v>
      </c>
      <c r="I661" s="14">
        <v>0.160336476828872</v>
      </c>
      <c r="J661" s="14">
        <v>0.23655792262784101</v>
      </c>
      <c r="K661" s="14">
        <v>0.25413259776929498</v>
      </c>
      <c r="L661" s="14"/>
      <c r="M661" s="14">
        <v>8.4865267951803394E-2</v>
      </c>
      <c r="N661" s="14">
        <v>0.153843889286158</v>
      </c>
      <c r="O661" s="14">
        <v>0.21970100692153899</v>
      </c>
      <c r="P661" s="14">
        <v>0.265669867943988</v>
      </c>
      <c r="Q661" s="14"/>
      <c r="R661" s="14">
        <v>0.109663722073282</v>
      </c>
      <c r="S661" s="14">
        <v>0.179331827717014</v>
      </c>
      <c r="T661" s="14">
        <v>0.17013369745947601</v>
      </c>
      <c r="U661" s="14">
        <v>0.16481603813357901</v>
      </c>
      <c r="V661" s="14">
        <v>0.199715557241848</v>
      </c>
      <c r="W661" s="14">
        <v>0.19833574529285</v>
      </c>
      <c r="X661" s="14">
        <v>0.21479910057433099</v>
      </c>
      <c r="Y661" s="14">
        <v>0.20112339220991099</v>
      </c>
      <c r="Z661" s="14">
        <v>0.211282350829401</v>
      </c>
      <c r="AA661" s="14"/>
      <c r="AB661" s="14">
        <v>0.27526349728697003</v>
      </c>
      <c r="AC661" s="14">
        <v>0.21737843430020801</v>
      </c>
      <c r="AD661" s="14">
        <v>0.12828976926899199</v>
      </c>
      <c r="AE661" s="14">
        <v>7.0199429666518404E-2</v>
      </c>
      <c r="AF661" s="14">
        <v>9.4790278593383404E-2</v>
      </c>
      <c r="AG661" s="14"/>
      <c r="AH661" s="14">
        <v>6.7607547497961995E-2</v>
      </c>
      <c r="AI661" s="14">
        <v>0.22789131928034301</v>
      </c>
      <c r="AJ661" s="14"/>
      <c r="AK661" s="14">
        <v>6.6153886670252293E-2</v>
      </c>
      <c r="AL661" s="14">
        <v>0.22728964696748499</v>
      </c>
      <c r="AM661" s="14"/>
      <c r="AN661" s="14">
        <v>0.105471554505252</v>
      </c>
      <c r="AO661" s="14">
        <v>0.23532974076006899</v>
      </c>
      <c r="AP661" s="14"/>
      <c r="AQ661" s="14">
        <v>0.122810712687708</v>
      </c>
      <c r="AR661" s="14">
        <v>0.201930583256556</v>
      </c>
      <c r="AS661" s="14">
        <v>0.17648254805264901</v>
      </c>
    </row>
    <row r="662" spans="2:45" x14ac:dyDescent="0.35">
      <c r="B662" t="s">
        <v>70</v>
      </c>
      <c r="C662" s="14">
        <v>3.9139410754421199E-2</v>
      </c>
      <c r="D662" s="14">
        <v>2.3165287804605399E-2</v>
      </c>
      <c r="E662" s="14">
        <v>5.4434332549477299E-2</v>
      </c>
      <c r="F662" s="14"/>
      <c r="G662" s="14">
        <v>4.0729711263104602E-2</v>
      </c>
      <c r="H662" s="14">
        <v>4.16037033326348E-2</v>
      </c>
      <c r="I662" s="14">
        <v>3.00545584478304E-2</v>
      </c>
      <c r="J662" s="14">
        <v>3.6858982718682397E-2</v>
      </c>
      <c r="K662" s="14">
        <v>4.8401120455504397E-2</v>
      </c>
      <c r="L662" s="14"/>
      <c r="M662" s="14">
        <v>2.24055369029987E-2</v>
      </c>
      <c r="N662" s="14">
        <v>2.24929825762628E-2</v>
      </c>
      <c r="O662" s="14">
        <v>3.3410454139902297E-2</v>
      </c>
      <c r="P662" s="14">
        <v>7.8240153237362595E-2</v>
      </c>
      <c r="Q662" s="14"/>
      <c r="R662" s="14">
        <v>2.9658457214217299E-2</v>
      </c>
      <c r="S662" s="14">
        <v>4.2141761679457698E-2</v>
      </c>
      <c r="T662" s="14">
        <v>4.3066583384470697E-2</v>
      </c>
      <c r="U662" s="14">
        <v>5.3459217183373299E-2</v>
      </c>
      <c r="V662" s="14">
        <v>3.1810723502385098E-2</v>
      </c>
      <c r="W662" s="14">
        <v>5.3637385146906601E-2</v>
      </c>
      <c r="X662" s="14">
        <v>2.5118797129399201E-2</v>
      </c>
      <c r="Y662" s="14">
        <v>4.54252598649518E-2</v>
      </c>
      <c r="Z662" s="14">
        <v>3.4162712591934402E-2</v>
      </c>
      <c r="AA662" s="14"/>
      <c r="AB662" s="14">
        <v>5.0596105640304603E-2</v>
      </c>
      <c r="AC662" s="14">
        <v>3.4206591778410601E-2</v>
      </c>
      <c r="AD662" s="14">
        <v>3.62826825635926E-2</v>
      </c>
      <c r="AE662" s="14">
        <v>1.24598000819199E-2</v>
      </c>
      <c r="AF662" s="14">
        <v>0</v>
      </c>
      <c r="AG662" s="14"/>
      <c r="AH662" s="14">
        <v>2.04406222527935E-2</v>
      </c>
      <c r="AI662" s="14">
        <v>3.6619511689595798E-2</v>
      </c>
      <c r="AJ662" s="14"/>
      <c r="AK662" s="14">
        <v>2.6284489462740201E-2</v>
      </c>
      <c r="AL662" s="14">
        <v>3.4566951215224399E-2</v>
      </c>
      <c r="AM662" s="14"/>
      <c r="AN662" s="14">
        <v>1.34529064561067E-2</v>
      </c>
      <c r="AO662" s="14">
        <v>5.5178836303865997E-2</v>
      </c>
      <c r="AP662" s="14"/>
      <c r="AQ662" s="14">
        <v>1.8926986223364601E-2</v>
      </c>
      <c r="AR662" s="14">
        <v>2.9007245692550001E-2</v>
      </c>
      <c r="AS662" s="14">
        <v>6.3383221246538501E-2</v>
      </c>
    </row>
    <row r="663" spans="2:45" x14ac:dyDescent="0.35">
      <c r="B663" t="s">
        <v>71</v>
      </c>
      <c r="C663" s="14">
        <v>0.62038000871801702</v>
      </c>
      <c r="D663" s="14">
        <v>0.66031529556328905</v>
      </c>
      <c r="E663" s="14">
        <v>0.58127558546461</v>
      </c>
      <c r="F663" s="14"/>
      <c r="G663" s="14">
        <v>0.65045118846801797</v>
      </c>
      <c r="H663" s="14">
        <v>0.70208517434664297</v>
      </c>
      <c r="I663" s="14">
        <v>0.64842256319807401</v>
      </c>
      <c r="J663" s="14">
        <v>0.55823051491947695</v>
      </c>
      <c r="K663" s="14">
        <v>0.53086194998251801</v>
      </c>
      <c r="L663" s="14"/>
      <c r="M663" s="14">
        <v>0.773999606200236</v>
      </c>
      <c r="N663" s="14">
        <v>0.66650271055180799</v>
      </c>
      <c r="O663" s="14">
        <v>0.56245988658582002</v>
      </c>
      <c r="P663" s="14">
        <v>0.46022743295235002</v>
      </c>
      <c r="Q663" s="14"/>
      <c r="R663" s="14">
        <v>0.73659213585905803</v>
      </c>
      <c r="S663" s="14">
        <v>0.60191312637857697</v>
      </c>
      <c r="T663" s="14">
        <v>0.66113429375126098</v>
      </c>
      <c r="U663" s="14">
        <v>0.58224161596120105</v>
      </c>
      <c r="V663" s="14">
        <v>0.61653016492219503</v>
      </c>
      <c r="W663" s="14">
        <v>0.61302847639874802</v>
      </c>
      <c r="X663" s="14">
        <v>0.50830993090659404</v>
      </c>
      <c r="Y663" s="14">
        <v>0.62129541824232104</v>
      </c>
      <c r="Z663" s="14">
        <v>0.59535084058604304</v>
      </c>
      <c r="AA663" s="14"/>
      <c r="AB663" s="14">
        <v>0.49228095107040898</v>
      </c>
      <c r="AC663" s="14">
        <v>0.57802885846409902</v>
      </c>
      <c r="AD663" s="14">
        <v>0.68365385627642306</v>
      </c>
      <c r="AE663" s="14">
        <v>0.76856571355509895</v>
      </c>
      <c r="AF663" s="14">
        <v>0.88124385939082495</v>
      </c>
      <c r="AG663" s="14"/>
      <c r="AH663" s="14">
        <v>0.76999278158610795</v>
      </c>
      <c r="AI663" s="14">
        <v>0.568776387444617</v>
      </c>
      <c r="AJ663" s="14"/>
      <c r="AK663" s="14">
        <v>0.806255130454123</v>
      </c>
      <c r="AL663" s="14">
        <v>0.55625747693072802</v>
      </c>
      <c r="AM663" s="14"/>
      <c r="AN663" s="14">
        <v>0.74709680276981405</v>
      </c>
      <c r="AO663" s="14">
        <v>0.52434681481657897</v>
      </c>
      <c r="AP663" s="14"/>
      <c r="AQ663" s="14">
        <v>0.72471248199385097</v>
      </c>
      <c r="AR663" s="14">
        <v>0.59431930793849497</v>
      </c>
      <c r="AS663" s="14">
        <v>0.59392478061707799</v>
      </c>
    </row>
    <row r="664" spans="2:45" x14ac:dyDescent="0.35">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row>
    <row r="665" spans="2:45" x14ac:dyDescent="0.35">
      <c r="B665" s="6" t="s">
        <v>233</v>
      </c>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row>
    <row r="666" spans="2:45" x14ac:dyDescent="0.35">
      <c r="B666" s="24" t="s">
        <v>76</v>
      </c>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row>
    <row r="667" spans="2:45" x14ac:dyDescent="0.35">
      <c r="B667" t="s">
        <v>66</v>
      </c>
      <c r="C667" s="14">
        <v>0.116633752825247</v>
      </c>
      <c r="D667" s="14">
        <v>0.14361697683264599</v>
      </c>
      <c r="E667" s="14">
        <v>8.9616199264710594E-2</v>
      </c>
      <c r="F667" s="14"/>
      <c r="G667" s="14">
        <v>0.14944630227512001</v>
      </c>
      <c r="H667" s="14">
        <v>0.18987251600920499</v>
      </c>
      <c r="I667" s="14">
        <v>0.13342080843387699</v>
      </c>
      <c r="J667" s="14">
        <v>6.8653584221570196E-2</v>
      </c>
      <c r="K667" s="14">
        <v>3.10837914577284E-2</v>
      </c>
      <c r="L667" s="14"/>
      <c r="M667" s="14">
        <v>0.15415671374971601</v>
      </c>
      <c r="N667" s="14">
        <v>9.6007435398620805E-2</v>
      </c>
      <c r="O667" s="14">
        <v>0.11077415552759701</v>
      </c>
      <c r="P667" s="14">
        <v>0.10307485629558701</v>
      </c>
      <c r="Q667" s="14"/>
      <c r="R667" s="14">
        <v>0.179283502469087</v>
      </c>
      <c r="S667" s="14">
        <v>7.7968626746474506E-2</v>
      </c>
      <c r="T667" s="14">
        <v>0.12515610300782401</v>
      </c>
      <c r="U667" s="14">
        <v>5.9487599674083298E-2</v>
      </c>
      <c r="V667" s="14">
        <v>0.14805937851474801</v>
      </c>
      <c r="W667" s="14">
        <v>0.13212172014718199</v>
      </c>
      <c r="X667" s="14">
        <v>7.0274351413457004E-2</v>
      </c>
      <c r="Y667" s="14">
        <v>0.117618324205191</v>
      </c>
      <c r="Z667" s="14">
        <v>0.13059617676583599</v>
      </c>
      <c r="AA667" s="14"/>
      <c r="AB667" s="14">
        <v>8.00667279142947E-2</v>
      </c>
      <c r="AC667" s="14">
        <v>8.4268511680531399E-2</v>
      </c>
      <c r="AD667" s="14">
        <v>0.148640326263519</v>
      </c>
      <c r="AE667" s="14">
        <v>0.17318884879844801</v>
      </c>
      <c r="AF667" s="14">
        <v>0.17513498570144501</v>
      </c>
      <c r="AG667" s="14"/>
      <c r="AH667" s="14">
        <v>0.232243642141544</v>
      </c>
      <c r="AI667" s="14">
        <v>6.9087912357214995E-2</v>
      </c>
      <c r="AJ667" s="14"/>
      <c r="AK667" s="14">
        <v>0.22841127200452399</v>
      </c>
      <c r="AL667" s="14">
        <v>7.1864985921801405E-2</v>
      </c>
      <c r="AM667" s="14"/>
      <c r="AN667" s="14">
        <v>0.189712806977862</v>
      </c>
      <c r="AO667" s="14">
        <v>5.88680660516398E-2</v>
      </c>
      <c r="AP667" s="14"/>
      <c r="AQ667" s="14">
        <v>0.19042868988167</v>
      </c>
      <c r="AR667" s="14">
        <v>8.0481504576830398E-2</v>
      </c>
      <c r="AS667" s="14">
        <v>0.14061592534588799</v>
      </c>
    </row>
    <row r="668" spans="2:45" x14ac:dyDescent="0.35">
      <c r="B668" t="s">
        <v>67</v>
      </c>
      <c r="C668" s="14">
        <v>0.24314599621004701</v>
      </c>
      <c r="D668" s="14">
        <v>0.27997269162244598</v>
      </c>
      <c r="E668" s="14">
        <v>0.20538126542660701</v>
      </c>
      <c r="F668" s="14"/>
      <c r="G668" s="14">
        <v>0.34985136461174399</v>
      </c>
      <c r="H668" s="14">
        <v>0.259881417795431</v>
      </c>
      <c r="I668" s="14">
        <v>0.25786777202081601</v>
      </c>
      <c r="J668" s="14">
        <v>0.184301862945979</v>
      </c>
      <c r="K668" s="14">
        <v>0.16664652476594899</v>
      </c>
      <c r="L668" s="14"/>
      <c r="M668" s="14">
        <v>0.24235048240016699</v>
      </c>
      <c r="N668" s="14">
        <v>0.23617795895715599</v>
      </c>
      <c r="O668" s="14">
        <v>0.25713829912030001</v>
      </c>
      <c r="P668" s="14">
        <v>0.241538421954894</v>
      </c>
      <c r="Q668" s="14"/>
      <c r="R668" s="14">
        <v>0.31144895400151001</v>
      </c>
      <c r="S668" s="14">
        <v>0.16000715757821601</v>
      </c>
      <c r="T668" s="14">
        <v>0.25729018164092299</v>
      </c>
      <c r="U668" s="14">
        <v>0.225794905569798</v>
      </c>
      <c r="V668" s="14">
        <v>0.235127055255032</v>
      </c>
      <c r="W668" s="14">
        <v>0.25780055747109598</v>
      </c>
      <c r="X668" s="14">
        <v>0.22281024553438999</v>
      </c>
      <c r="Y668" s="14">
        <v>0.22672116663872299</v>
      </c>
      <c r="Z668" s="14">
        <v>0.28148593725370602</v>
      </c>
      <c r="AA668" s="14"/>
      <c r="AB668" s="14">
        <v>0.257381125392595</v>
      </c>
      <c r="AC668" s="14">
        <v>0.220276683386462</v>
      </c>
      <c r="AD668" s="14">
        <v>0.25446876857781098</v>
      </c>
      <c r="AE668" s="14">
        <v>0.24710603886143001</v>
      </c>
      <c r="AF668" s="14">
        <v>0.30910120303486799</v>
      </c>
      <c r="AG668" s="14"/>
      <c r="AH668" s="14">
        <v>0.33831319694930301</v>
      </c>
      <c r="AI668" s="14">
        <v>0.19237527189414999</v>
      </c>
      <c r="AJ668" s="14"/>
      <c r="AK668" s="14">
        <v>0.34621948968796201</v>
      </c>
      <c r="AL668" s="14">
        <v>0.19146941564453901</v>
      </c>
      <c r="AM668" s="14"/>
      <c r="AN668" s="14">
        <v>0.30649754233989002</v>
      </c>
      <c r="AO668" s="14">
        <v>0.18942240794708501</v>
      </c>
      <c r="AP668" s="14"/>
      <c r="AQ668" s="14">
        <v>0.25443351272563403</v>
      </c>
      <c r="AR668" s="14">
        <v>0.239571603608773</v>
      </c>
      <c r="AS668" s="14">
        <v>0.22597348769168801</v>
      </c>
    </row>
    <row r="669" spans="2:45" x14ac:dyDescent="0.35">
      <c r="B669" t="s">
        <v>68</v>
      </c>
      <c r="C669" s="14">
        <v>0.21138748373386601</v>
      </c>
      <c r="D669" s="14">
        <v>0.21456127206103001</v>
      </c>
      <c r="E669" s="14">
        <v>0.20859888044845901</v>
      </c>
      <c r="F669" s="14"/>
      <c r="G669" s="14">
        <v>0.20690903831320101</v>
      </c>
      <c r="H669" s="14">
        <v>0.23473399315165</v>
      </c>
      <c r="I669" s="14">
        <v>0.19622730770468499</v>
      </c>
      <c r="J669" s="14">
        <v>0.20900876414307401</v>
      </c>
      <c r="K669" s="14">
        <v>0.208808907170762</v>
      </c>
      <c r="L669" s="14"/>
      <c r="M669" s="14">
        <v>0.21322460220623499</v>
      </c>
      <c r="N669" s="14">
        <v>0.198036791089755</v>
      </c>
      <c r="O669" s="14">
        <v>0.23467766763610601</v>
      </c>
      <c r="P669" s="14">
        <v>0.20458819459578501</v>
      </c>
      <c r="Q669" s="14"/>
      <c r="R669" s="14">
        <v>0.18231946449216499</v>
      </c>
      <c r="S669" s="14">
        <v>0.231566665839434</v>
      </c>
      <c r="T669" s="14">
        <v>0.17805148047154401</v>
      </c>
      <c r="U669" s="14">
        <v>0.29131172753920498</v>
      </c>
      <c r="V669" s="14">
        <v>0.17693431330047801</v>
      </c>
      <c r="W669" s="14">
        <v>0.179516753523455</v>
      </c>
      <c r="X669" s="14">
        <v>0.24702378176010201</v>
      </c>
      <c r="Y669" s="14">
        <v>0.237813763936079</v>
      </c>
      <c r="Z669" s="14">
        <v>0.19105629387893899</v>
      </c>
      <c r="AA669" s="14"/>
      <c r="AB669" s="14">
        <v>0.211589910495246</v>
      </c>
      <c r="AC669" s="14">
        <v>0.19715829236913199</v>
      </c>
      <c r="AD669" s="14">
        <v>0.20161622117142</v>
      </c>
      <c r="AE669" s="14">
        <v>0.26302680309795801</v>
      </c>
      <c r="AF669" s="14">
        <v>0.197594189617945</v>
      </c>
      <c r="AG669" s="14"/>
      <c r="AH669" s="14">
        <v>0.19940193409213799</v>
      </c>
      <c r="AI669" s="14">
        <v>0.21725400809051401</v>
      </c>
      <c r="AJ669" s="14"/>
      <c r="AK669" s="14">
        <v>0.18810918270290899</v>
      </c>
      <c r="AL669" s="14">
        <v>0.215799780343301</v>
      </c>
      <c r="AM669" s="14"/>
      <c r="AN669" s="14">
        <v>0.23604670014201501</v>
      </c>
      <c r="AO669" s="14">
        <v>0.194740376979088</v>
      </c>
      <c r="AP669" s="14"/>
      <c r="AQ669" s="14">
        <v>0.224484097713572</v>
      </c>
      <c r="AR669" s="14">
        <v>0.20481242775847899</v>
      </c>
      <c r="AS669" s="14">
        <v>0.23474405053953901</v>
      </c>
    </row>
    <row r="670" spans="2:45" x14ac:dyDescent="0.35">
      <c r="B670" t="s">
        <v>69</v>
      </c>
      <c r="C670" s="14">
        <v>0.38418755963922202</v>
      </c>
      <c r="D670" s="14">
        <v>0.333429802258709</v>
      </c>
      <c r="E670" s="14">
        <v>0.43619839304633501</v>
      </c>
      <c r="F670" s="14"/>
      <c r="G670" s="14">
        <v>0.25451051418506598</v>
      </c>
      <c r="H670" s="14">
        <v>0.26497442222074902</v>
      </c>
      <c r="I670" s="14">
        <v>0.36110486258098101</v>
      </c>
      <c r="J670" s="14">
        <v>0.50823690615449801</v>
      </c>
      <c r="K670" s="14">
        <v>0.54054193726192001</v>
      </c>
      <c r="L670" s="14"/>
      <c r="M670" s="14">
        <v>0.364161482310221</v>
      </c>
      <c r="N670" s="14">
        <v>0.43699821213008</v>
      </c>
      <c r="O670" s="14">
        <v>0.36332770239103801</v>
      </c>
      <c r="P670" s="14">
        <v>0.36752035004063799</v>
      </c>
      <c r="Q670" s="14"/>
      <c r="R670" s="14">
        <v>0.29395583738596298</v>
      </c>
      <c r="S670" s="14">
        <v>0.47647318490224899</v>
      </c>
      <c r="T670" s="14">
        <v>0.39237326066658301</v>
      </c>
      <c r="U670" s="14">
        <v>0.35565327397702301</v>
      </c>
      <c r="V670" s="14">
        <v>0.40281277161558199</v>
      </c>
      <c r="W670" s="14">
        <v>0.365739415339699</v>
      </c>
      <c r="X670" s="14">
        <v>0.43408021228960098</v>
      </c>
      <c r="Y670" s="14">
        <v>0.37823955173169199</v>
      </c>
      <c r="Z670" s="14">
        <v>0.364803971700076</v>
      </c>
      <c r="AA670" s="14"/>
      <c r="AB670" s="14">
        <v>0.38722620372329303</v>
      </c>
      <c r="AC670" s="14">
        <v>0.44331925546108503</v>
      </c>
      <c r="AD670" s="14">
        <v>0.36676064440303802</v>
      </c>
      <c r="AE670" s="14">
        <v>0.30176375710530801</v>
      </c>
      <c r="AF670" s="14">
        <v>0.31816962164574197</v>
      </c>
      <c r="AG670" s="14"/>
      <c r="AH670" s="14">
        <v>0.21095156510315199</v>
      </c>
      <c r="AI670" s="14">
        <v>0.47663314019797398</v>
      </c>
      <c r="AJ670" s="14"/>
      <c r="AK670" s="14">
        <v>0.21395022094340599</v>
      </c>
      <c r="AL670" s="14">
        <v>0.47892685399893697</v>
      </c>
      <c r="AM670" s="14"/>
      <c r="AN670" s="14">
        <v>0.25121948087779</v>
      </c>
      <c r="AO670" s="14">
        <v>0.494687624061035</v>
      </c>
      <c r="AP670" s="14"/>
      <c r="AQ670" s="14">
        <v>0.31178749867921202</v>
      </c>
      <c r="AR670" s="14">
        <v>0.43042590154591598</v>
      </c>
      <c r="AS670" s="14">
        <v>0.35046634119361902</v>
      </c>
    </row>
    <row r="671" spans="2:45" x14ac:dyDescent="0.35">
      <c r="B671" t="s">
        <v>70</v>
      </c>
      <c r="C671" s="14">
        <v>4.4645207591617199E-2</v>
      </c>
      <c r="D671" s="14">
        <v>2.84192572251688E-2</v>
      </c>
      <c r="E671" s="14">
        <v>6.0205261813888501E-2</v>
      </c>
      <c r="F671" s="14"/>
      <c r="G671" s="14">
        <v>3.9282780614868403E-2</v>
      </c>
      <c r="H671" s="14">
        <v>5.0537650822965102E-2</v>
      </c>
      <c r="I671" s="14">
        <v>5.1379249259641199E-2</v>
      </c>
      <c r="J671" s="14">
        <v>2.9798882534879102E-2</v>
      </c>
      <c r="K671" s="14">
        <v>5.2918839343640098E-2</v>
      </c>
      <c r="L671" s="14"/>
      <c r="M671" s="14">
        <v>2.6106719333660901E-2</v>
      </c>
      <c r="N671" s="14">
        <v>3.2779602424389001E-2</v>
      </c>
      <c r="O671" s="14">
        <v>3.40821753249596E-2</v>
      </c>
      <c r="P671" s="14">
        <v>8.3278177113096194E-2</v>
      </c>
      <c r="Q671" s="14"/>
      <c r="R671" s="14">
        <v>3.2992241651274602E-2</v>
      </c>
      <c r="S671" s="14">
        <v>5.3984364933626197E-2</v>
      </c>
      <c r="T671" s="14">
        <v>4.7128974213126701E-2</v>
      </c>
      <c r="U671" s="14">
        <v>6.7752493239891506E-2</v>
      </c>
      <c r="V671" s="14">
        <v>3.7066481314160099E-2</v>
      </c>
      <c r="W671" s="14">
        <v>6.4821553518568706E-2</v>
      </c>
      <c r="X671" s="14">
        <v>2.58114090024502E-2</v>
      </c>
      <c r="Y671" s="14">
        <v>3.9607193488314499E-2</v>
      </c>
      <c r="Z671" s="14">
        <v>3.2057620401443603E-2</v>
      </c>
      <c r="AA671" s="14"/>
      <c r="AB671" s="14">
        <v>6.3736032474570797E-2</v>
      </c>
      <c r="AC671" s="14">
        <v>5.49772571027905E-2</v>
      </c>
      <c r="AD671" s="14">
        <v>2.8514039584212302E-2</v>
      </c>
      <c r="AE671" s="14">
        <v>1.49145521368554E-2</v>
      </c>
      <c r="AF671" s="14">
        <v>0</v>
      </c>
      <c r="AG671" s="14"/>
      <c r="AH671" s="14">
        <v>1.9089661713863001E-2</v>
      </c>
      <c r="AI671" s="14">
        <v>4.4649667460147001E-2</v>
      </c>
      <c r="AJ671" s="14"/>
      <c r="AK671" s="14">
        <v>2.33098346611984E-2</v>
      </c>
      <c r="AL671" s="14">
        <v>4.1938964091422101E-2</v>
      </c>
      <c r="AM671" s="14"/>
      <c r="AN671" s="14">
        <v>1.6523469662443599E-2</v>
      </c>
      <c r="AO671" s="14">
        <v>6.2281524961151503E-2</v>
      </c>
      <c r="AP671" s="14"/>
      <c r="AQ671" s="14">
        <v>1.8866200999911702E-2</v>
      </c>
      <c r="AR671" s="14">
        <v>4.4708562510001902E-2</v>
      </c>
      <c r="AS671" s="14">
        <v>4.8200195229265601E-2</v>
      </c>
    </row>
    <row r="672" spans="2:45" x14ac:dyDescent="0.35">
      <c r="B672" t="s">
        <v>71</v>
      </c>
      <c r="C672" s="14">
        <v>0.35977974903529403</v>
      </c>
      <c r="D672" s="14">
        <v>0.42358966845509199</v>
      </c>
      <c r="E672" s="14">
        <v>0.29499746469131699</v>
      </c>
      <c r="F672" s="14"/>
      <c r="G672" s="14">
        <v>0.499297666886864</v>
      </c>
      <c r="H672" s="14">
        <v>0.44975393380463602</v>
      </c>
      <c r="I672" s="14">
        <v>0.391288580454693</v>
      </c>
      <c r="J672" s="14">
        <v>0.25295544716754897</v>
      </c>
      <c r="K672" s="14">
        <v>0.19773031622367701</v>
      </c>
      <c r="L672" s="14"/>
      <c r="M672" s="14">
        <v>0.396507196149883</v>
      </c>
      <c r="N672" s="14">
        <v>0.33218539435577599</v>
      </c>
      <c r="O672" s="14">
        <v>0.36791245464789601</v>
      </c>
      <c r="P672" s="14">
        <v>0.34461327825048099</v>
      </c>
      <c r="Q672" s="14"/>
      <c r="R672" s="14">
        <v>0.49073245647059699</v>
      </c>
      <c r="S672" s="14">
        <v>0.23797578432468999</v>
      </c>
      <c r="T672" s="14">
        <v>0.38244628464874603</v>
      </c>
      <c r="U672" s="14">
        <v>0.28528250524388099</v>
      </c>
      <c r="V672" s="14">
        <v>0.38318643376978001</v>
      </c>
      <c r="W672" s="14">
        <v>0.38992227761827702</v>
      </c>
      <c r="X672" s="14">
        <v>0.293084596947847</v>
      </c>
      <c r="Y672" s="14">
        <v>0.34433949084391402</v>
      </c>
      <c r="Z672" s="14">
        <v>0.41208211401954198</v>
      </c>
      <c r="AA672" s="14"/>
      <c r="AB672" s="14">
        <v>0.33744785330688998</v>
      </c>
      <c r="AC672" s="14">
        <v>0.30454519506699301</v>
      </c>
      <c r="AD672" s="14">
        <v>0.40310909484133001</v>
      </c>
      <c r="AE672" s="14">
        <v>0.42029488765987799</v>
      </c>
      <c r="AF672" s="14">
        <v>0.48423618873631302</v>
      </c>
      <c r="AG672" s="14"/>
      <c r="AH672" s="14">
        <v>0.57055683909084598</v>
      </c>
      <c r="AI672" s="14">
        <v>0.261463184251365</v>
      </c>
      <c r="AJ672" s="14"/>
      <c r="AK672" s="14">
        <v>0.57463076169248695</v>
      </c>
      <c r="AL672" s="14">
        <v>0.26333440156634003</v>
      </c>
      <c r="AM672" s="14"/>
      <c r="AN672" s="14">
        <v>0.49621034931775199</v>
      </c>
      <c r="AO672" s="14">
        <v>0.248290473998725</v>
      </c>
      <c r="AP672" s="14"/>
      <c r="AQ672" s="14">
        <v>0.44486220260730402</v>
      </c>
      <c r="AR672" s="14">
        <v>0.32005310818560301</v>
      </c>
      <c r="AS672" s="14">
        <v>0.36658941303757597</v>
      </c>
    </row>
    <row r="673" spans="2:45" x14ac:dyDescent="0.35">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row>
    <row r="674" spans="2:45" x14ac:dyDescent="0.35">
      <c r="B674" s="6" t="s">
        <v>234</v>
      </c>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row>
    <row r="675" spans="2:45" x14ac:dyDescent="0.35">
      <c r="B675" s="24" t="s">
        <v>76</v>
      </c>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row>
    <row r="676" spans="2:45" x14ac:dyDescent="0.35">
      <c r="B676" t="s">
        <v>66</v>
      </c>
      <c r="C676" s="14">
        <v>0.13490775865152899</v>
      </c>
      <c r="D676" s="14">
        <v>0.15252178505769101</v>
      </c>
      <c r="E676" s="14">
        <v>0.117387048446394</v>
      </c>
      <c r="F676" s="14"/>
      <c r="G676" s="14">
        <v>0.167785876733721</v>
      </c>
      <c r="H676" s="14">
        <v>0.213044448676418</v>
      </c>
      <c r="I676" s="14">
        <v>0.12744633487795901</v>
      </c>
      <c r="J676" s="14">
        <v>9.4016668919247204E-2</v>
      </c>
      <c r="K676" s="14">
        <v>6.4275833977969196E-2</v>
      </c>
      <c r="L676" s="14"/>
      <c r="M676" s="14">
        <v>0.17526443170705</v>
      </c>
      <c r="N676" s="14">
        <v>0.104135183448722</v>
      </c>
      <c r="O676" s="14">
        <v>0.13293537904378</v>
      </c>
      <c r="P676" s="14">
        <v>0.12578098258228901</v>
      </c>
      <c r="Q676" s="14"/>
      <c r="R676" s="14">
        <v>0.193864062304579</v>
      </c>
      <c r="S676" s="14">
        <v>9.1648706655471299E-2</v>
      </c>
      <c r="T676" s="14">
        <v>9.8514463265378702E-2</v>
      </c>
      <c r="U676" s="14">
        <v>0.12972258059493499</v>
      </c>
      <c r="V676" s="14">
        <v>0.162377704758047</v>
      </c>
      <c r="W676" s="14">
        <v>0.13848737114780299</v>
      </c>
      <c r="X676" s="14">
        <v>8.5326997415379094E-2</v>
      </c>
      <c r="Y676" s="14">
        <v>0.129014985222725</v>
      </c>
      <c r="Z676" s="14">
        <v>0.166619178901664</v>
      </c>
      <c r="AA676" s="14"/>
      <c r="AB676" s="14">
        <v>0.111863964083436</v>
      </c>
      <c r="AC676" s="14">
        <v>9.4399328490317305E-2</v>
      </c>
      <c r="AD676" s="14">
        <v>0.15944946778248001</v>
      </c>
      <c r="AE676" s="14">
        <v>0.22653498690683299</v>
      </c>
      <c r="AF676" s="14">
        <v>0.13669524656332899</v>
      </c>
      <c r="AG676" s="14"/>
      <c r="AH676" s="14">
        <v>0.237379773420162</v>
      </c>
      <c r="AI676" s="14">
        <v>9.6344883122488095E-2</v>
      </c>
      <c r="AJ676" s="14"/>
      <c r="AK676" s="14">
        <v>0.23464449089286901</v>
      </c>
      <c r="AL676" s="14">
        <v>9.6121652406688601E-2</v>
      </c>
      <c r="AM676" s="14"/>
      <c r="AN676" s="14">
        <v>0.20965899982063199</v>
      </c>
      <c r="AO676" s="14">
        <v>7.8907791142285202E-2</v>
      </c>
      <c r="AP676" s="14"/>
      <c r="AQ676" s="14">
        <v>0.203317783971809</v>
      </c>
      <c r="AR676" s="14">
        <v>0.107579908086607</v>
      </c>
      <c r="AS676" s="14">
        <v>0.148580447825749</v>
      </c>
    </row>
    <row r="677" spans="2:45" x14ac:dyDescent="0.35">
      <c r="B677" t="s">
        <v>67</v>
      </c>
      <c r="C677" s="14">
        <v>0.33159695962366798</v>
      </c>
      <c r="D677" s="14">
        <v>0.35263271087578402</v>
      </c>
      <c r="E677" s="14">
        <v>0.30995182854637099</v>
      </c>
      <c r="F677" s="14"/>
      <c r="G677" s="14">
        <v>0.36380832521687401</v>
      </c>
      <c r="H677" s="14">
        <v>0.35061719692035798</v>
      </c>
      <c r="I677" s="14">
        <v>0.39528058544282801</v>
      </c>
      <c r="J677" s="14">
        <v>0.26707413278554298</v>
      </c>
      <c r="K677" s="14">
        <v>0.27616945995305803</v>
      </c>
      <c r="L677" s="14"/>
      <c r="M677" s="14">
        <v>0.35729902226569299</v>
      </c>
      <c r="N677" s="14">
        <v>0.35088083131868197</v>
      </c>
      <c r="O677" s="14">
        <v>0.33889357792499902</v>
      </c>
      <c r="P677" s="14">
        <v>0.27993876703151399</v>
      </c>
      <c r="Q677" s="14"/>
      <c r="R677" s="14">
        <v>0.38999584960290601</v>
      </c>
      <c r="S677" s="14">
        <v>0.289307521127248</v>
      </c>
      <c r="T677" s="14">
        <v>0.34458269209305697</v>
      </c>
      <c r="U677" s="14">
        <v>0.33276768861284201</v>
      </c>
      <c r="V677" s="14">
        <v>0.31280470260253601</v>
      </c>
      <c r="W677" s="14">
        <v>0.324872861966857</v>
      </c>
      <c r="X677" s="14">
        <v>0.35244977826574603</v>
      </c>
      <c r="Y677" s="14">
        <v>0.403338625997547</v>
      </c>
      <c r="Z677" s="14">
        <v>0.27530297084775102</v>
      </c>
      <c r="AA677" s="14"/>
      <c r="AB677" s="14">
        <v>0.25602159339803099</v>
      </c>
      <c r="AC677" s="14">
        <v>0.31832592571139101</v>
      </c>
      <c r="AD677" s="14">
        <v>0.35691491472506598</v>
      </c>
      <c r="AE677" s="14">
        <v>0.37490437886051398</v>
      </c>
      <c r="AF677" s="14">
        <v>0.31716554171660999</v>
      </c>
      <c r="AG677" s="14"/>
      <c r="AH677" s="14">
        <v>0.398135432695983</v>
      </c>
      <c r="AI677" s="14">
        <v>0.30346627166900603</v>
      </c>
      <c r="AJ677" s="14"/>
      <c r="AK677" s="14">
        <v>0.43848959225996897</v>
      </c>
      <c r="AL677" s="14">
        <v>0.28196810893154101</v>
      </c>
      <c r="AM677" s="14"/>
      <c r="AN677" s="14">
        <v>0.40558460664623902</v>
      </c>
      <c r="AO677" s="14">
        <v>0.27009574896161997</v>
      </c>
      <c r="AP677" s="14"/>
      <c r="AQ677" s="14">
        <v>0.38752657109127597</v>
      </c>
      <c r="AR677" s="14">
        <v>0.31690138200844697</v>
      </c>
      <c r="AS677" s="14">
        <v>0.30821913234687898</v>
      </c>
    </row>
    <row r="678" spans="2:45" x14ac:dyDescent="0.35">
      <c r="B678" t="s">
        <v>68</v>
      </c>
      <c r="C678" s="14">
        <v>0.20958488533762901</v>
      </c>
      <c r="D678" s="14">
        <v>0.21733402651119299</v>
      </c>
      <c r="E678" s="14">
        <v>0.20217261704789399</v>
      </c>
      <c r="F678" s="14"/>
      <c r="G678" s="14">
        <v>0.23964636638044001</v>
      </c>
      <c r="H678" s="14">
        <v>0.212977720502428</v>
      </c>
      <c r="I678" s="14">
        <v>0.16413629945566</v>
      </c>
      <c r="J678" s="14">
        <v>0.22354894143849899</v>
      </c>
      <c r="K678" s="14">
        <v>0.21292190204436801</v>
      </c>
      <c r="L678" s="14"/>
      <c r="M678" s="14">
        <v>0.21368110112175201</v>
      </c>
      <c r="N678" s="14">
        <v>0.201814407930585</v>
      </c>
      <c r="O678" s="14">
        <v>0.21662408253895299</v>
      </c>
      <c r="P678" s="14">
        <v>0.206995227888743</v>
      </c>
      <c r="Q678" s="14"/>
      <c r="R678" s="14">
        <v>0.17665563346935401</v>
      </c>
      <c r="S678" s="14">
        <v>0.227141932864875</v>
      </c>
      <c r="T678" s="14">
        <v>0.19451038823587199</v>
      </c>
      <c r="U678" s="14">
        <v>0.22865652540676101</v>
      </c>
      <c r="V678" s="14">
        <v>0.194141353663426</v>
      </c>
      <c r="W678" s="14">
        <v>0.20578989905120701</v>
      </c>
      <c r="X678" s="14">
        <v>0.233188256841632</v>
      </c>
      <c r="Y678" s="14">
        <v>0.19893036697743599</v>
      </c>
      <c r="Z678" s="14">
        <v>0.22349971606406499</v>
      </c>
      <c r="AA678" s="14"/>
      <c r="AB678" s="14">
        <v>0.23981002620650499</v>
      </c>
      <c r="AC678" s="14">
        <v>0.21772362897286601</v>
      </c>
      <c r="AD678" s="14">
        <v>0.19810410129690001</v>
      </c>
      <c r="AE678" s="14">
        <v>0.18504223350681701</v>
      </c>
      <c r="AF678" s="14">
        <v>0.32922555998129499</v>
      </c>
      <c r="AG678" s="14"/>
      <c r="AH678" s="14">
        <v>0.207888775006528</v>
      </c>
      <c r="AI678" s="14">
        <v>0.20748522528972399</v>
      </c>
      <c r="AJ678" s="14"/>
      <c r="AK678" s="14">
        <v>0.16955122623184901</v>
      </c>
      <c r="AL678" s="14">
        <v>0.225485736197161</v>
      </c>
      <c r="AM678" s="14"/>
      <c r="AN678" s="14">
        <v>0.189143753162061</v>
      </c>
      <c r="AO678" s="14">
        <v>0.22631248682851099</v>
      </c>
      <c r="AP678" s="14"/>
      <c r="AQ678" s="14">
        <v>0.17068873723085001</v>
      </c>
      <c r="AR678" s="14">
        <v>0.22133464696576399</v>
      </c>
      <c r="AS678" s="14">
        <v>0.22172035719639999</v>
      </c>
    </row>
    <row r="679" spans="2:45" x14ac:dyDescent="0.35">
      <c r="B679" t="s">
        <v>69</v>
      </c>
      <c r="C679" s="14">
        <v>0.277566097022791</v>
      </c>
      <c r="D679" s="14">
        <v>0.24579112151343199</v>
      </c>
      <c r="E679" s="14">
        <v>0.31019848694705499</v>
      </c>
      <c r="F679" s="14"/>
      <c r="G679" s="14">
        <v>0.18576618731804301</v>
      </c>
      <c r="H679" s="14">
        <v>0.18002531892026899</v>
      </c>
      <c r="I679" s="14">
        <v>0.259152111084343</v>
      </c>
      <c r="J679" s="14">
        <v>0.37213922307393199</v>
      </c>
      <c r="K679" s="14">
        <v>0.39865661975224598</v>
      </c>
      <c r="L679" s="14"/>
      <c r="M679" s="14">
        <v>0.231578209378977</v>
      </c>
      <c r="N679" s="14">
        <v>0.30312576844171601</v>
      </c>
      <c r="O679" s="14">
        <v>0.27901313819342799</v>
      </c>
      <c r="P679" s="14">
        <v>0.29732439961685703</v>
      </c>
      <c r="Q679" s="14"/>
      <c r="R679" s="14">
        <v>0.206997513430697</v>
      </c>
      <c r="S679" s="14">
        <v>0.34795896806944698</v>
      </c>
      <c r="T679" s="14">
        <v>0.28311246587834499</v>
      </c>
      <c r="U679" s="14">
        <v>0.233607794442663</v>
      </c>
      <c r="V679" s="14">
        <v>0.29742293582969997</v>
      </c>
      <c r="W679" s="14">
        <v>0.26303336227114699</v>
      </c>
      <c r="X679" s="14">
        <v>0.30147791165339299</v>
      </c>
      <c r="Y679" s="14">
        <v>0.25346731891480401</v>
      </c>
      <c r="Z679" s="14">
        <v>0.29915899651646499</v>
      </c>
      <c r="AA679" s="14"/>
      <c r="AB679" s="14">
        <v>0.31110581276393301</v>
      </c>
      <c r="AC679" s="14">
        <v>0.32585392590406598</v>
      </c>
      <c r="AD679" s="14">
        <v>0.25397822190061498</v>
      </c>
      <c r="AE679" s="14">
        <v>0.196885939539236</v>
      </c>
      <c r="AF679" s="14">
        <v>0.21691365173876501</v>
      </c>
      <c r="AG679" s="14"/>
      <c r="AH679" s="14">
        <v>0.13581976344588101</v>
      </c>
      <c r="AI679" s="14">
        <v>0.34882715716992702</v>
      </c>
      <c r="AJ679" s="14"/>
      <c r="AK679" s="14">
        <v>0.13816205404788201</v>
      </c>
      <c r="AL679" s="14">
        <v>0.35047831038173999</v>
      </c>
      <c r="AM679" s="14"/>
      <c r="AN679" s="14">
        <v>0.173591105212728</v>
      </c>
      <c r="AO679" s="14">
        <v>0.362665810660591</v>
      </c>
      <c r="AP679" s="14"/>
      <c r="AQ679" s="14">
        <v>0.219885573276563</v>
      </c>
      <c r="AR679" s="14">
        <v>0.31515530988582002</v>
      </c>
      <c r="AS679" s="14">
        <v>0.25444783601924598</v>
      </c>
    </row>
    <row r="680" spans="2:45" x14ac:dyDescent="0.35">
      <c r="B680" t="s">
        <v>70</v>
      </c>
      <c r="C680" s="14">
        <v>4.63442993643828E-2</v>
      </c>
      <c r="D680" s="14">
        <v>3.1720356041899302E-2</v>
      </c>
      <c r="E680" s="14">
        <v>6.02900190122857E-2</v>
      </c>
      <c r="F680" s="14"/>
      <c r="G680" s="14">
        <v>4.2993244350921403E-2</v>
      </c>
      <c r="H680" s="14">
        <v>4.3335314980526299E-2</v>
      </c>
      <c r="I680" s="14">
        <v>5.3984669139208699E-2</v>
      </c>
      <c r="J680" s="14">
        <v>4.3221033782779597E-2</v>
      </c>
      <c r="K680" s="14">
        <v>4.7976184272359002E-2</v>
      </c>
      <c r="L680" s="14"/>
      <c r="M680" s="14">
        <v>2.2177235526528099E-2</v>
      </c>
      <c r="N680" s="14">
        <v>4.0043808860294697E-2</v>
      </c>
      <c r="O680" s="14">
        <v>3.25338222988414E-2</v>
      </c>
      <c r="P680" s="14">
        <v>8.99606228805961E-2</v>
      </c>
      <c r="Q680" s="14"/>
      <c r="R680" s="14">
        <v>3.24869411924643E-2</v>
      </c>
      <c r="S680" s="14">
        <v>4.39428712829599E-2</v>
      </c>
      <c r="T680" s="14">
        <v>7.9279990527347299E-2</v>
      </c>
      <c r="U680" s="14">
        <v>7.5245410942798394E-2</v>
      </c>
      <c r="V680" s="14">
        <v>3.3253303146290901E-2</v>
      </c>
      <c r="W680" s="14">
        <v>6.7816505562985296E-2</v>
      </c>
      <c r="X680" s="14">
        <v>2.7557055823850499E-2</v>
      </c>
      <c r="Y680" s="14">
        <v>1.5248702887488299E-2</v>
      </c>
      <c r="Z680" s="14">
        <v>3.5419137670055299E-2</v>
      </c>
      <c r="AA680" s="14"/>
      <c r="AB680" s="14">
        <v>8.1198603548095605E-2</v>
      </c>
      <c r="AC680" s="14">
        <v>4.3697190921359201E-2</v>
      </c>
      <c r="AD680" s="14">
        <v>3.1553294294939201E-2</v>
      </c>
      <c r="AE680" s="14">
        <v>1.66324611865999E-2</v>
      </c>
      <c r="AF680" s="14">
        <v>0</v>
      </c>
      <c r="AG680" s="14"/>
      <c r="AH680" s="14">
        <v>2.0776255431446601E-2</v>
      </c>
      <c r="AI680" s="14">
        <v>4.3876462748855698E-2</v>
      </c>
      <c r="AJ680" s="14"/>
      <c r="AK680" s="14">
        <v>1.9152636567430398E-2</v>
      </c>
      <c r="AL680" s="14">
        <v>4.5946192082869097E-2</v>
      </c>
      <c r="AM680" s="14"/>
      <c r="AN680" s="14">
        <v>2.20215351583396E-2</v>
      </c>
      <c r="AO680" s="14">
        <v>6.2018162406992199E-2</v>
      </c>
      <c r="AP680" s="14"/>
      <c r="AQ680" s="14">
        <v>1.85813344295024E-2</v>
      </c>
      <c r="AR680" s="14">
        <v>3.9028753053361703E-2</v>
      </c>
      <c r="AS680" s="14">
        <v>6.7032226611726101E-2</v>
      </c>
    </row>
    <row r="681" spans="2:45" x14ac:dyDescent="0.35">
      <c r="B681" t="s">
        <v>71</v>
      </c>
      <c r="C681" s="14">
        <v>0.46650471827519702</v>
      </c>
      <c r="D681" s="14">
        <v>0.50515449593347606</v>
      </c>
      <c r="E681" s="14">
        <v>0.42733887699276502</v>
      </c>
      <c r="F681" s="14"/>
      <c r="G681" s="14">
        <v>0.53159420195059504</v>
      </c>
      <c r="H681" s="14">
        <v>0.56366164559677701</v>
      </c>
      <c r="I681" s="14">
        <v>0.52272692032078805</v>
      </c>
      <c r="J681" s="14">
        <v>0.36109080170479002</v>
      </c>
      <c r="K681" s="14">
        <v>0.34044529393102702</v>
      </c>
      <c r="L681" s="14"/>
      <c r="M681" s="14">
        <v>0.53256345397274296</v>
      </c>
      <c r="N681" s="14">
        <v>0.455016014767404</v>
      </c>
      <c r="O681" s="14">
        <v>0.47182895696877802</v>
      </c>
      <c r="P681" s="14">
        <v>0.40571974961380403</v>
      </c>
      <c r="Q681" s="14"/>
      <c r="R681" s="14">
        <v>0.58385991190748499</v>
      </c>
      <c r="S681" s="14">
        <v>0.38095622778271898</v>
      </c>
      <c r="T681" s="14">
        <v>0.44309715535843602</v>
      </c>
      <c r="U681" s="14">
        <v>0.46249026920777703</v>
      </c>
      <c r="V681" s="14">
        <v>0.47518240736058198</v>
      </c>
      <c r="W681" s="14">
        <v>0.46336023311466001</v>
      </c>
      <c r="X681" s="14">
        <v>0.437776775681125</v>
      </c>
      <c r="Y681" s="14">
        <v>0.53235361122027103</v>
      </c>
      <c r="Z681" s="14">
        <v>0.44192214974941502</v>
      </c>
      <c r="AA681" s="14"/>
      <c r="AB681" s="14">
        <v>0.36788555748146701</v>
      </c>
      <c r="AC681" s="14">
        <v>0.41272525420170803</v>
      </c>
      <c r="AD681" s="14">
        <v>0.51636438250754602</v>
      </c>
      <c r="AE681" s="14">
        <v>0.60143936576734702</v>
      </c>
      <c r="AF681" s="14">
        <v>0.45386078827993898</v>
      </c>
      <c r="AG681" s="14"/>
      <c r="AH681" s="14">
        <v>0.63551520611614498</v>
      </c>
      <c r="AI681" s="14">
        <v>0.39981115479149398</v>
      </c>
      <c r="AJ681" s="14"/>
      <c r="AK681" s="14">
        <v>0.67313408315283796</v>
      </c>
      <c r="AL681" s="14">
        <v>0.37808976133823002</v>
      </c>
      <c r="AM681" s="14"/>
      <c r="AN681" s="14">
        <v>0.61524360646687104</v>
      </c>
      <c r="AO681" s="14">
        <v>0.349003540103906</v>
      </c>
      <c r="AP681" s="14"/>
      <c r="AQ681" s="14">
        <v>0.59084435506308497</v>
      </c>
      <c r="AR681" s="14">
        <v>0.42448129009505398</v>
      </c>
      <c r="AS681" s="14">
        <v>0.45679958017262701</v>
      </c>
    </row>
    <row r="682" spans="2:45" x14ac:dyDescent="0.35">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row>
    <row r="683" spans="2:45" x14ac:dyDescent="0.35">
      <c r="B683" s="6" t="s">
        <v>235</v>
      </c>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row>
    <row r="684" spans="2:45" x14ac:dyDescent="0.35">
      <c r="B684" s="24" t="s">
        <v>76</v>
      </c>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row>
    <row r="685" spans="2:45" x14ac:dyDescent="0.35">
      <c r="B685" t="s">
        <v>66</v>
      </c>
      <c r="C685" s="14">
        <v>0.11015124656822101</v>
      </c>
      <c r="D685" s="14">
        <v>0.13467610573532399</v>
      </c>
      <c r="E685" s="14">
        <v>8.5603344657412803E-2</v>
      </c>
      <c r="F685" s="14"/>
      <c r="G685" s="14">
        <v>0.164068659258435</v>
      </c>
      <c r="H685" s="14">
        <v>0.16753698663797501</v>
      </c>
      <c r="I685" s="14">
        <v>0.11171603185349201</v>
      </c>
      <c r="J685" s="14">
        <v>6.12810983530001E-2</v>
      </c>
      <c r="K685" s="14">
        <v>4.2047792769857303E-2</v>
      </c>
      <c r="L685" s="14"/>
      <c r="M685" s="14">
        <v>0.12751782128857</v>
      </c>
      <c r="N685" s="14">
        <v>8.9835764597154602E-2</v>
      </c>
      <c r="O685" s="14">
        <v>0.145361445933293</v>
      </c>
      <c r="P685" s="14">
        <v>8.1772197549118894E-2</v>
      </c>
      <c r="Q685" s="14"/>
      <c r="R685" s="14">
        <v>0.185371972366598</v>
      </c>
      <c r="S685" s="14">
        <v>7.5143553391936804E-2</v>
      </c>
      <c r="T685" s="14">
        <v>0.11114420862100099</v>
      </c>
      <c r="U685" s="14">
        <v>5.5772511592400903E-2</v>
      </c>
      <c r="V685" s="14">
        <v>9.4786884317925493E-2</v>
      </c>
      <c r="W685" s="14">
        <v>0.13349079156935301</v>
      </c>
      <c r="X685" s="14">
        <v>8.7339253300752206E-2</v>
      </c>
      <c r="Y685" s="14">
        <v>0.119647713550286</v>
      </c>
      <c r="Z685" s="14">
        <v>0.112558706329355</v>
      </c>
      <c r="AA685" s="14"/>
      <c r="AB685" s="14">
        <v>8.0830286624429801E-2</v>
      </c>
      <c r="AC685" s="14">
        <v>7.4899788671935502E-2</v>
      </c>
      <c r="AD685" s="14">
        <v>0.13495662701299199</v>
      </c>
      <c r="AE685" s="14">
        <v>0.17943766024128299</v>
      </c>
      <c r="AF685" s="14">
        <v>0.23282065132118901</v>
      </c>
      <c r="AG685" s="14"/>
      <c r="AH685" s="14">
        <v>0.211395694785248</v>
      </c>
      <c r="AI685" s="14">
        <v>6.8409478773853505E-2</v>
      </c>
      <c r="AJ685" s="14"/>
      <c r="AK685" s="14">
        <v>0.20692836498522699</v>
      </c>
      <c r="AL685" s="14">
        <v>6.7961522843202102E-2</v>
      </c>
      <c r="AM685" s="14"/>
      <c r="AN685" s="14">
        <v>0.17032441437700699</v>
      </c>
      <c r="AO685" s="14">
        <v>6.3519580009957E-2</v>
      </c>
      <c r="AP685" s="14"/>
      <c r="AQ685" s="14">
        <v>0.14331898164238099</v>
      </c>
      <c r="AR685" s="14">
        <v>9.5439837177564005E-2</v>
      </c>
      <c r="AS685" s="14">
        <v>0.123570669249706</v>
      </c>
    </row>
    <row r="686" spans="2:45" x14ac:dyDescent="0.35">
      <c r="B686" t="s">
        <v>67</v>
      </c>
      <c r="C686" s="14">
        <v>0.239325904522454</v>
      </c>
      <c r="D686" s="14">
        <v>0.257069902320535</v>
      </c>
      <c r="E686" s="14">
        <v>0.22082304391871099</v>
      </c>
      <c r="F686" s="14"/>
      <c r="G686" s="14">
        <v>0.34139912043631598</v>
      </c>
      <c r="H686" s="14">
        <v>0.28741763446611202</v>
      </c>
      <c r="I686" s="14">
        <v>0.271872159704872</v>
      </c>
      <c r="J686" s="14">
        <v>0.17225463876567099</v>
      </c>
      <c r="K686" s="14">
        <v>0.117324903637106</v>
      </c>
      <c r="L686" s="14"/>
      <c r="M686" s="14">
        <v>0.28356917037290102</v>
      </c>
      <c r="N686" s="14">
        <v>0.232126920885526</v>
      </c>
      <c r="O686" s="14">
        <v>0.22823567693353899</v>
      </c>
      <c r="P686" s="14">
        <v>0.20895202257780901</v>
      </c>
      <c r="Q686" s="14"/>
      <c r="R686" s="14">
        <v>0.30642064517520601</v>
      </c>
      <c r="S686" s="14">
        <v>0.203363662845471</v>
      </c>
      <c r="T686" s="14">
        <v>0.18906890268769999</v>
      </c>
      <c r="U686" s="14">
        <v>0.201054347793897</v>
      </c>
      <c r="V686" s="14">
        <v>0.24147689882548801</v>
      </c>
      <c r="W686" s="14">
        <v>0.27463483160837299</v>
      </c>
      <c r="X686" s="14">
        <v>0.20547219542039699</v>
      </c>
      <c r="Y686" s="14">
        <v>0.23528626416696599</v>
      </c>
      <c r="Z686" s="14">
        <v>0.27099225263408</v>
      </c>
      <c r="AA686" s="14"/>
      <c r="AB686" s="14">
        <v>0.208175082574971</v>
      </c>
      <c r="AC686" s="14">
        <v>0.23446857419158601</v>
      </c>
      <c r="AD686" s="14">
        <v>0.24986393614705901</v>
      </c>
      <c r="AE686" s="14">
        <v>0.281579049460916</v>
      </c>
      <c r="AF686" s="14">
        <v>0.23150558856267001</v>
      </c>
      <c r="AG686" s="14"/>
      <c r="AH686" s="14">
        <v>0.316473849678302</v>
      </c>
      <c r="AI686" s="14">
        <v>0.20859727364904701</v>
      </c>
      <c r="AJ686" s="14"/>
      <c r="AK686" s="14">
        <v>0.31762235483461498</v>
      </c>
      <c r="AL686" s="14">
        <v>0.20482038150659401</v>
      </c>
      <c r="AM686" s="14"/>
      <c r="AN686" s="14">
        <v>0.31724427685549</v>
      </c>
      <c r="AO686" s="14">
        <v>0.176635150784798</v>
      </c>
      <c r="AP686" s="14"/>
      <c r="AQ686" s="14">
        <v>0.28989657655023299</v>
      </c>
      <c r="AR686" s="14">
        <v>0.22662559417401701</v>
      </c>
      <c r="AS686" s="14">
        <v>0.198270416881137</v>
      </c>
    </row>
    <row r="687" spans="2:45" x14ac:dyDescent="0.35">
      <c r="B687" t="s">
        <v>68</v>
      </c>
      <c r="C687" s="14">
        <v>0.175972288745401</v>
      </c>
      <c r="D687" s="14">
        <v>0.165294125620047</v>
      </c>
      <c r="E687" s="14">
        <v>0.187101421943836</v>
      </c>
      <c r="F687" s="14"/>
      <c r="G687" s="14">
        <v>0.21038605084377299</v>
      </c>
      <c r="H687" s="14">
        <v>0.18814022104811201</v>
      </c>
      <c r="I687" s="14">
        <v>0.14365599325237799</v>
      </c>
      <c r="J687" s="14">
        <v>0.165933572645489</v>
      </c>
      <c r="K687" s="14">
        <v>0.177415626920195</v>
      </c>
      <c r="L687" s="14"/>
      <c r="M687" s="14">
        <v>0.16007662814185</v>
      </c>
      <c r="N687" s="14">
        <v>0.175247797604903</v>
      </c>
      <c r="O687" s="14">
        <v>0.16828631973990901</v>
      </c>
      <c r="P687" s="14">
        <v>0.20411476329943101</v>
      </c>
      <c r="Q687" s="14"/>
      <c r="R687" s="14">
        <v>0.17083032461784101</v>
      </c>
      <c r="S687" s="14">
        <v>0.16630411803300299</v>
      </c>
      <c r="T687" s="14">
        <v>0.155967270611646</v>
      </c>
      <c r="U687" s="14">
        <v>0.21561747227073599</v>
      </c>
      <c r="V687" s="14">
        <v>0.18145654212346099</v>
      </c>
      <c r="W687" s="14">
        <v>0.14933813640126301</v>
      </c>
      <c r="X687" s="14">
        <v>0.18624631842213701</v>
      </c>
      <c r="Y687" s="14">
        <v>0.22387726438632899</v>
      </c>
      <c r="Z687" s="14">
        <v>0.16633624594354801</v>
      </c>
      <c r="AA687" s="14"/>
      <c r="AB687" s="14">
        <v>0.179644685665906</v>
      </c>
      <c r="AC687" s="14">
        <v>0.16954176029255499</v>
      </c>
      <c r="AD687" s="14">
        <v>0.17867639369356</v>
      </c>
      <c r="AE687" s="14">
        <v>0.177282475366765</v>
      </c>
      <c r="AF687" s="14">
        <v>0.181272143992603</v>
      </c>
      <c r="AG687" s="14"/>
      <c r="AH687" s="14">
        <v>0.20557543267181799</v>
      </c>
      <c r="AI687" s="14">
        <v>0.15625574645745699</v>
      </c>
      <c r="AJ687" s="14"/>
      <c r="AK687" s="14">
        <v>0.18713938486151099</v>
      </c>
      <c r="AL687" s="14">
        <v>0.16327639182891199</v>
      </c>
      <c r="AM687" s="14"/>
      <c r="AN687" s="14">
        <v>0.18446577068839201</v>
      </c>
      <c r="AO687" s="14">
        <v>0.16811022199494999</v>
      </c>
      <c r="AP687" s="14"/>
      <c r="AQ687" s="14">
        <v>0.17885656262628799</v>
      </c>
      <c r="AR687" s="14">
        <v>0.164882407124639</v>
      </c>
      <c r="AS687" s="14">
        <v>0.21416253699960899</v>
      </c>
    </row>
    <row r="688" spans="2:45" x14ac:dyDescent="0.35">
      <c r="B688" t="s">
        <v>69</v>
      </c>
      <c r="C688" s="14">
        <v>0.40488240292876598</v>
      </c>
      <c r="D688" s="14">
        <v>0.39154085118288801</v>
      </c>
      <c r="E688" s="14">
        <v>0.41915172069775303</v>
      </c>
      <c r="F688" s="14"/>
      <c r="G688" s="14">
        <v>0.22241388367481199</v>
      </c>
      <c r="H688" s="14">
        <v>0.28992679108483599</v>
      </c>
      <c r="I688" s="14">
        <v>0.395469837950989</v>
      </c>
      <c r="J688" s="14">
        <v>0.545654344587162</v>
      </c>
      <c r="K688" s="14">
        <v>0.57321308164867801</v>
      </c>
      <c r="L688" s="14"/>
      <c r="M688" s="14">
        <v>0.372184593928652</v>
      </c>
      <c r="N688" s="14">
        <v>0.44682414499573597</v>
      </c>
      <c r="O688" s="14">
        <v>0.40453863235585102</v>
      </c>
      <c r="P688" s="14">
        <v>0.395553340045188</v>
      </c>
      <c r="Q688" s="14"/>
      <c r="R688" s="14">
        <v>0.27649683540070902</v>
      </c>
      <c r="S688" s="14">
        <v>0.47722817680701102</v>
      </c>
      <c r="T688" s="14">
        <v>0.44553837820812903</v>
      </c>
      <c r="U688" s="14">
        <v>0.43465047614549002</v>
      </c>
      <c r="V688" s="14">
        <v>0.424410467125583</v>
      </c>
      <c r="W688" s="14">
        <v>0.362864182186803</v>
      </c>
      <c r="X688" s="14">
        <v>0.467710968328513</v>
      </c>
      <c r="Y688" s="14">
        <v>0.37740184316455899</v>
      </c>
      <c r="Z688" s="14">
        <v>0.39848407432516098</v>
      </c>
      <c r="AA688" s="14"/>
      <c r="AB688" s="14">
        <v>0.42572533262380702</v>
      </c>
      <c r="AC688" s="14">
        <v>0.45717493080854998</v>
      </c>
      <c r="AD688" s="14">
        <v>0.384572831262666</v>
      </c>
      <c r="AE688" s="14">
        <v>0.31039254194534299</v>
      </c>
      <c r="AF688" s="14">
        <v>0.35440161612353899</v>
      </c>
      <c r="AG688" s="14"/>
      <c r="AH688" s="14">
        <v>0.23396490154448699</v>
      </c>
      <c r="AI688" s="14">
        <v>0.49000350176412</v>
      </c>
      <c r="AJ688" s="14"/>
      <c r="AK688" s="14">
        <v>0.24338254344881799</v>
      </c>
      <c r="AL688" s="14">
        <v>0.49237232286557903</v>
      </c>
      <c r="AM688" s="14"/>
      <c r="AN688" s="14">
        <v>0.28625281160391303</v>
      </c>
      <c r="AO688" s="14">
        <v>0.50410058358788801</v>
      </c>
      <c r="AP688" s="14"/>
      <c r="AQ688" s="14">
        <v>0.34531686433603698</v>
      </c>
      <c r="AR688" s="14">
        <v>0.44576960945348199</v>
      </c>
      <c r="AS688" s="14">
        <v>0.37350273610629597</v>
      </c>
    </row>
    <row r="689" spans="2:45" x14ac:dyDescent="0.35">
      <c r="B689" t="s">
        <v>70</v>
      </c>
      <c r="C689" s="14">
        <v>6.9668157235158304E-2</v>
      </c>
      <c r="D689" s="14">
        <v>5.14190151412066E-2</v>
      </c>
      <c r="E689" s="14">
        <v>8.73204687822874E-2</v>
      </c>
      <c r="F689" s="14"/>
      <c r="G689" s="14">
        <v>6.1732285786664301E-2</v>
      </c>
      <c r="H689" s="14">
        <v>6.6978366762964203E-2</v>
      </c>
      <c r="I689" s="14">
        <v>7.7285977238269701E-2</v>
      </c>
      <c r="J689" s="14">
        <v>5.4876345648678299E-2</v>
      </c>
      <c r="K689" s="14">
        <v>8.9998595024162506E-2</v>
      </c>
      <c r="L689" s="14"/>
      <c r="M689" s="14">
        <v>5.6651786268026798E-2</v>
      </c>
      <c r="N689" s="14">
        <v>5.5965371916680398E-2</v>
      </c>
      <c r="O689" s="14">
        <v>5.3577925037407902E-2</v>
      </c>
      <c r="P689" s="14">
        <v>0.109607676528453</v>
      </c>
      <c r="Q689" s="14"/>
      <c r="R689" s="14">
        <v>6.0880222439646497E-2</v>
      </c>
      <c r="S689" s="14">
        <v>7.7960488922578994E-2</v>
      </c>
      <c r="T689" s="14">
        <v>9.8281239871523804E-2</v>
      </c>
      <c r="U689" s="14">
        <v>9.29051921974757E-2</v>
      </c>
      <c r="V689" s="14">
        <v>5.7869207607542203E-2</v>
      </c>
      <c r="W689" s="14">
        <v>7.9672058234208504E-2</v>
      </c>
      <c r="X689" s="14">
        <v>5.3231264528200699E-2</v>
      </c>
      <c r="Y689" s="14">
        <v>4.37869147318595E-2</v>
      </c>
      <c r="Z689" s="14">
        <v>5.1628720767856497E-2</v>
      </c>
      <c r="AA689" s="14"/>
      <c r="AB689" s="14">
        <v>0.10562461251088701</v>
      </c>
      <c r="AC689" s="14">
        <v>6.3914946035373899E-2</v>
      </c>
      <c r="AD689" s="14">
        <v>5.1930211883722703E-2</v>
      </c>
      <c r="AE689" s="14">
        <v>5.13082729856928E-2</v>
      </c>
      <c r="AF689" s="14">
        <v>0</v>
      </c>
      <c r="AG689" s="14"/>
      <c r="AH689" s="14">
        <v>3.2590121320145098E-2</v>
      </c>
      <c r="AI689" s="14">
        <v>7.6733999355521401E-2</v>
      </c>
      <c r="AJ689" s="14"/>
      <c r="AK689" s="14">
        <v>4.4927351869828901E-2</v>
      </c>
      <c r="AL689" s="14">
        <v>7.1569380955713094E-2</v>
      </c>
      <c r="AM689" s="14"/>
      <c r="AN689" s="14">
        <v>4.1712726475197602E-2</v>
      </c>
      <c r="AO689" s="14">
        <v>8.7634463622406705E-2</v>
      </c>
      <c r="AP689" s="14"/>
      <c r="AQ689" s="14">
        <v>4.2611014845061301E-2</v>
      </c>
      <c r="AR689" s="14">
        <v>6.7282552070297694E-2</v>
      </c>
      <c r="AS689" s="14">
        <v>9.0493640763252503E-2</v>
      </c>
    </row>
    <row r="690" spans="2:45" x14ac:dyDescent="0.35">
      <c r="B690" t="s">
        <v>71</v>
      </c>
      <c r="C690" s="14">
        <v>0.34947715109067501</v>
      </c>
      <c r="D690" s="14">
        <v>0.39174600805585902</v>
      </c>
      <c r="E690" s="14">
        <v>0.30642638857612398</v>
      </c>
      <c r="F690" s="14"/>
      <c r="G690" s="14">
        <v>0.50546777969475098</v>
      </c>
      <c r="H690" s="14">
        <v>0.45495462110408702</v>
      </c>
      <c r="I690" s="14">
        <v>0.38358819155836399</v>
      </c>
      <c r="J690" s="14">
        <v>0.23353573711867201</v>
      </c>
      <c r="K690" s="14">
        <v>0.159372696406964</v>
      </c>
      <c r="L690" s="14"/>
      <c r="M690" s="14">
        <v>0.411086991661471</v>
      </c>
      <c r="N690" s="14">
        <v>0.32196268548267998</v>
      </c>
      <c r="O690" s="14">
        <v>0.373597122866832</v>
      </c>
      <c r="P690" s="14">
        <v>0.290724220126928</v>
      </c>
      <c r="Q690" s="14"/>
      <c r="R690" s="14">
        <v>0.49179261754180398</v>
      </c>
      <c r="S690" s="14">
        <v>0.27850721623740798</v>
      </c>
      <c r="T690" s="14">
        <v>0.30021311130870099</v>
      </c>
      <c r="U690" s="14">
        <v>0.25682685938629801</v>
      </c>
      <c r="V690" s="14">
        <v>0.33626378314341399</v>
      </c>
      <c r="W690" s="14">
        <v>0.40812562317772499</v>
      </c>
      <c r="X690" s="14">
        <v>0.292811448721149</v>
      </c>
      <c r="Y690" s="14">
        <v>0.35493397771725299</v>
      </c>
      <c r="Z690" s="14">
        <v>0.383550958963434</v>
      </c>
      <c r="AA690" s="14"/>
      <c r="AB690" s="14">
        <v>0.28900536919940101</v>
      </c>
      <c r="AC690" s="14">
        <v>0.30936836286352098</v>
      </c>
      <c r="AD690" s="14">
        <v>0.38482056316005098</v>
      </c>
      <c r="AE690" s="14">
        <v>0.46101670970219899</v>
      </c>
      <c r="AF690" s="14">
        <v>0.46432623988385802</v>
      </c>
      <c r="AG690" s="14"/>
      <c r="AH690" s="14">
        <v>0.52786954446354994</v>
      </c>
      <c r="AI690" s="14">
        <v>0.27700675242290101</v>
      </c>
      <c r="AJ690" s="14"/>
      <c r="AK690" s="14">
        <v>0.52455071981984303</v>
      </c>
      <c r="AL690" s="14">
        <v>0.27278190434979599</v>
      </c>
      <c r="AM690" s="14"/>
      <c r="AN690" s="14">
        <v>0.48756869123249702</v>
      </c>
      <c r="AO690" s="14">
        <v>0.24015473079475499</v>
      </c>
      <c r="AP690" s="14"/>
      <c r="AQ690" s="14">
        <v>0.43321555819261398</v>
      </c>
      <c r="AR690" s="14">
        <v>0.322065431351581</v>
      </c>
      <c r="AS690" s="14">
        <v>0.321841086130843</v>
      </c>
    </row>
    <row r="691" spans="2:45" x14ac:dyDescent="0.35">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row>
    <row r="692" spans="2:45" x14ac:dyDescent="0.35">
      <c r="B692" s="6" t="s">
        <v>239</v>
      </c>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row>
    <row r="693" spans="2:45" x14ac:dyDescent="0.35">
      <c r="B693" s="24" t="s">
        <v>76</v>
      </c>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row>
    <row r="694" spans="2:45" x14ac:dyDescent="0.35">
      <c r="B694" t="s">
        <v>236</v>
      </c>
      <c r="C694" s="14">
        <v>0.61762449174654899</v>
      </c>
      <c r="D694" s="14">
        <v>0.65581710180563502</v>
      </c>
      <c r="E694" s="14">
        <v>0.57921785535104098</v>
      </c>
      <c r="F694" s="14"/>
      <c r="G694" s="14">
        <v>0.67338279315405902</v>
      </c>
      <c r="H694" s="14">
        <v>0.63621664231175901</v>
      </c>
      <c r="I694" s="14">
        <v>0.58418501136952095</v>
      </c>
      <c r="J694" s="14">
        <v>0.60165605420637003</v>
      </c>
      <c r="K694" s="14">
        <v>0.59779475150942196</v>
      </c>
      <c r="L694" s="14"/>
      <c r="M694" s="14">
        <v>0.678842118901545</v>
      </c>
      <c r="N694" s="14">
        <v>0.61379324043859596</v>
      </c>
      <c r="O694" s="14">
        <v>0.65121436577571201</v>
      </c>
      <c r="P694" s="14">
        <v>0.52854890046649095</v>
      </c>
      <c r="Q694" s="14"/>
      <c r="R694" s="14">
        <v>0.65650705401000797</v>
      </c>
      <c r="S694" s="14">
        <v>0.59063180388389003</v>
      </c>
      <c r="T694" s="14">
        <v>0.63520735622643898</v>
      </c>
      <c r="U694" s="14">
        <v>0.59732524283791</v>
      </c>
      <c r="V694" s="14">
        <v>0.618742420974283</v>
      </c>
      <c r="W694" s="14">
        <v>0.61964450799031301</v>
      </c>
      <c r="X694" s="14">
        <v>0.63180780058741004</v>
      </c>
      <c r="Y694" s="14">
        <v>0.67646683893392401</v>
      </c>
      <c r="Z694" s="14">
        <v>0.57074185695148405</v>
      </c>
      <c r="AA694" s="14"/>
      <c r="AB694" s="14">
        <v>0.53284782527840002</v>
      </c>
      <c r="AC694" s="14">
        <v>0.59936344418985099</v>
      </c>
      <c r="AD694" s="14">
        <v>0.65957978145650098</v>
      </c>
      <c r="AE694" s="14">
        <v>0.68975151653752398</v>
      </c>
      <c r="AF694" s="14">
        <v>0.70097684663337001</v>
      </c>
      <c r="AG694" s="14"/>
      <c r="AH694" s="14">
        <v>0.76703940896804401</v>
      </c>
      <c r="AI694" s="14">
        <v>0.56981657696440202</v>
      </c>
      <c r="AJ694" s="14"/>
      <c r="AK694" s="14">
        <v>0.75480865803990504</v>
      </c>
      <c r="AL694" s="14">
        <v>0.56613833065632502</v>
      </c>
      <c r="AM694" s="14"/>
      <c r="AN694" s="14">
        <v>0.72164854449856597</v>
      </c>
      <c r="AO694" s="14">
        <v>0.53658798542446495</v>
      </c>
      <c r="AP694" s="14"/>
      <c r="AQ694" s="14">
        <v>0.71313180713854096</v>
      </c>
      <c r="AR694" s="14">
        <v>0.59176191122975896</v>
      </c>
      <c r="AS694" s="14">
        <v>0.57583014430629498</v>
      </c>
    </row>
    <row r="695" spans="2:45" x14ac:dyDescent="0.35">
      <c r="B695" t="s">
        <v>237</v>
      </c>
      <c r="C695" s="14">
        <v>0.28996260853042399</v>
      </c>
      <c r="D695" s="14">
        <v>0.25985096103437499</v>
      </c>
      <c r="E695" s="14">
        <v>0.32002725570940299</v>
      </c>
      <c r="F695" s="14"/>
      <c r="G695" s="14">
        <v>0.24991751509846499</v>
      </c>
      <c r="H695" s="14">
        <v>0.281066517825656</v>
      </c>
      <c r="I695" s="14">
        <v>0.30247332803312399</v>
      </c>
      <c r="J695" s="14">
        <v>0.299021216402652</v>
      </c>
      <c r="K695" s="14">
        <v>0.31578304424644699</v>
      </c>
      <c r="L695" s="14"/>
      <c r="M695" s="14">
        <v>0.25392399089105999</v>
      </c>
      <c r="N695" s="14">
        <v>0.306195736503516</v>
      </c>
      <c r="O695" s="14">
        <v>0.26867185711793501</v>
      </c>
      <c r="P695" s="14">
        <v>0.33021147427781</v>
      </c>
      <c r="Q695" s="14"/>
      <c r="R695" s="14">
        <v>0.25582358711906</v>
      </c>
      <c r="S695" s="14">
        <v>0.328070355641502</v>
      </c>
      <c r="T695" s="14">
        <v>0.27543478723753601</v>
      </c>
      <c r="U695" s="14">
        <v>0.26868411532039299</v>
      </c>
      <c r="V695" s="14">
        <v>0.302314246265942</v>
      </c>
      <c r="W695" s="14">
        <v>0.27580193715075202</v>
      </c>
      <c r="X695" s="14">
        <v>0.29265241082155002</v>
      </c>
      <c r="Y695" s="14">
        <v>0.24236853575186601</v>
      </c>
      <c r="Z695" s="14">
        <v>0.33298620131453899</v>
      </c>
      <c r="AA695" s="14"/>
      <c r="AB695" s="14">
        <v>0.34947869150259803</v>
      </c>
      <c r="AC695" s="14">
        <v>0.30410407417512803</v>
      </c>
      <c r="AD695" s="14">
        <v>0.25527092495710302</v>
      </c>
      <c r="AE695" s="14">
        <v>0.25088253245637498</v>
      </c>
      <c r="AF695" s="14">
        <v>0.21534400764207101</v>
      </c>
      <c r="AG695" s="14"/>
      <c r="AH695" s="14">
        <v>0.196124351229196</v>
      </c>
      <c r="AI695" s="14">
        <v>0.334241068400774</v>
      </c>
      <c r="AJ695" s="14"/>
      <c r="AK695" s="14">
        <v>0.194577080705785</v>
      </c>
      <c r="AL695" s="14">
        <v>0.33616742643009401</v>
      </c>
      <c r="AM695" s="14"/>
      <c r="AN695" s="14">
        <v>0.21282450706827299</v>
      </c>
      <c r="AO695" s="14">
        <v>0.35345247591331103</v>
      </c>
      <c r="AP695" s="14"/>
      <c r="AQ695" s="14">
        <v>0.21399130615474199</v>
      </c>
      <c r="AR695" s="14">
        <v>0.31992175581808502</v>
      </c>
      <c r="AS695" s="14">
        <v>0.33690979894051498</v>
      </c>
    </row>
    <row r="696" spans="2:45" x14ac:dyDescent="0.35">
      <c r="B696" t="s">
        <v>70</v>
      </c>
      <c r="C696" s="14">
        <v>9.2412899723027006E-2</v>
      </c>
      <c r="D696" s="14">
        <v>8.4331937159989698E-2</v>
      </c>
      <c r="E696" s="14">
        <v>0.100754888939556</v>
      </c>
      <c r="F696" s="14"/>
      <c r="G696" s="14">
        <v>7.6699691747475707E-2</v>
      </c>
      <c r="H696" s="14">
        <v>8.2716839862585503E-2</v>
      </c>
      <c r="I696" s="14">
        <v>0.11334166059735599</v>
      </c>
      <c r="J696" s="14">
        <v>9.9322729390977804E-2</v>
      </c>
      <c r="K696" s="14">
        <v>8.6422204244130996E-2</v>
      </c>
      <c r="L696" s="14"/>
      <c r="M696" s="14">
        <v>6.72338902073948E-2</v>
      </c>
      <c r="N696" s="14">
        <v>8.0011023057887806E-2</v>
      </c>
      <c r="O696" s="14">
        <v>8.0113777106353007E-2</v>
      </c>
      <c r="P696" s="14">
        <v>0.141239625255699</v>
      </c>
      <c r="Q696" s="14"/>
      <c r="R696" s="14">
        <v>8.7669358870932398E-2</v>
      </c>
      <c r="S696" s="14">
        <v>8.1297840474607599E-2</v>
      </c>
      <c r="T696" s="14">
        <v>8.9357856536025695E-2</v>
      </c>
      <c r="U696" s="14">
        <v>0.13399064184169801</v>
      </c>
      <c r="V696" s="14">
        <v>7.8943332759775303E-2</v>
      </c>
      <c r="W696" s="14">
        <v>0.104553554858935</v>
      </c>
      <c r="X696" s="14">
        <v>7.5539788591039506E-2</v>
      </c>
      <c r="Y696" s="14">
        <v>8.1164625314210107E-2</v>
      </c>
      <c r="Z696" s="14">
        <v>9.6271941733977004E-2</v>
      </c>
      <c r="AA696" s="14"/>
      <c r="AB696" s="14">
        <v>0.11767348321900201</v>
      </c>
      <c r="AC696" s="14">
        <v>9.6532481635020803E-2</v>
      </c>
      <c r="AD696" s="14">
        <v>8.5149293586395905E-2</v>
      </c>
      <c r="AE696" s="14">
        <v>5.9365951006100703E-2</v>
      </c>
      <c r="AF696" s="14">
        <v>8.3679145724558895E-2</v>
      </c>
      <c r="AG696" s="14"/>
      <c r="AH696" s="14">
        <v>3.6836239802760198E-2</v>
      </c>
      <c r="AI696" s="14">
        <v>9.5942354634823201E-2</v>
      </c>
      <c r="AJ696" s="14"/>
      <c r="AK696" s="14">
        <v>5.06142612543099E-2</v>
      </c>
      <c r="AL696" s="14">
        <v>9.76942429135816E-2</v>
      </c>
      <c r="AM696" s="14"/>
      <c r="AN696" s="14">
        <v>6.5526948433160495E-2</v>
      </c>
      <c r="AO696" s="14">
        <v>0.10995953866222399</v>
      </c>
      <c r="AP696" s="14"/>
      <c r="AQ696" s="14">
        <v>7.2876886706716104E-2</v>
      </c>
      <c r="AR696" s="14">
        <v>8.8316332952156198E-2</v>
      </c>
      <c r="AS696" s="14">
        <v>8.7260056753189597E-2</v>
      </c>
    </row>
    <row r="697" spans="2:45" x14ac:dyDescent="0.35">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row>
    <row r="698" spans="2:45" x14ac:dyDescent="0.35">
      <c r="B698" s="6" t="s">
        <v>240</v>
      </c>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row>
    <row r="699" spans="2:45" x14ac:dyDescent="0.35">
      <c r="B699" s="24" t="s">
        <v>76</v>
      </c>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row>
    <row r="700" spans="2:45" x14ac:dyDescent="0.35">
      <c r="B700" t="s">
        <v>236</v>
      </c>
      <c r="C700" s="14">
        <v>0.48009743986271097</v>
      </c>
      <c r="D700" s="14">
        <v>0.53675630849997602</v>
      </c>
      <c r="E700" s="14">
        <v>0.42277308155085203</v>
      </c>
      <c r="F700" s="14"/>
      <c r="G700" s="14">
        <v>0.49931449414032902</v>
      </c>
      <c r="H700" s="14">
        <v>0.52472680125392002</v>
      </c>
      <c r="I700" s="14">
        <v>0.50046641463275499</v>
      </c>
      <c r="J700" s="14">
        <v>0.43421630917433002</v>
      </c>
      <c r="K700" s="14">
        <v>0.43678476564726998</v>
      </c>
      <c r="L700" s="14"/>
      <c r="M700" s="14">
        <v>0.58996563966357696</v>
      </c>
      <c r="N700" s="14">
        <v>0.50164239521973297</v>
      </c>
      <c r="O700" s="14">
        <v>0.46943682195570402</v>
      </c>
      <c r="P700" s="14">
        <v>0.35256532847635003</v>
      </c>
      <c r="Q700" s="14"/>
      <c r="R700" s="14">
        <v>0.56867123610929504</v>
      </c>
      <c r="S700" s="14">
        <v>0.44018096371562998</v>
      </c>
      <c r="T700" s="14">
        <v>0.47471594406312501</v>
      </c>
      <c r="U700" s="14">
        <v>0.46530199826179902</v>
      </c>
      <c r="V700" s="14">
        <v>0.471256294671209</v>
      </c>
      <c r="W700" s="14">
        <v>0.492412605119664</v>
      </c>
      <c r="X700" s="14">
        <v>0.44261483515913802</v>
      </c>
      <c r="Y700" s="14">
        <v>0.47710296840063199</v>
      </c>
      <c r="Z700" s="14">
        <v>0.46355452400229802</v>
      </c>
      <c r="AA700" s="14"/>
      <c r="AB700" s="14">
        <v>0.357349200451752</v>
      </c>
      <c r="AC700" s="14">
        <v>0.40790034383569601</v>
      </c>
      <c r="AD700" s="14">
        <v>0.55724226317094805</v>
      </c>
      <c r="AE700" s="14">
        <v>0.62162960399295697</v>
      </c>
      <c r="AF700" s="14">
        <v>0.65914789857239098</v>
      </c>
      <c r="AG700" s="14"/>
      <c r="AH700" s="14">
        <v>0.68373534857642304</v>
      </c>
      <c r="AI700" s="14">
        <v>0.408095650819084</v>
      </c>
      <c r="AJ700" s="14"/>
      <c r="AK700" s="14">
        <v>0.68664639535332095</v>
      </c>
      <c r="AL700" s="14">
        <v>0.40516885739118602</v>
      </c>
      <c r="AM700" s="14"/>
      <c r="AN700" s="14">
        <v>0.63057136061113805</v>
      </c>
      <c r="AO700" s="14">
        <v>0.36502574936581</v>
      </c>
      <c r="AP700" s="14"/>
      <c r="AQ700" s="14">
        <v>0.59842674418222896</v>
      </c>
      <c r="AR700" s="14">
        <v>0.46298543238739998</v>
      </c>
      <c r="AS700" s="14">
        <v>0.40856115391630099</v>
      </c>
    </row>
    <row r="701" spans="2:45" x14ac:dyDescent="0.35">
      <c r="B701" t="s">
        <v>237</v>
      </c>
      <c r="C701" s="14">
        <v>0.41165157578678202</v>
      </c>
      <c r="D701" s="14">
        <v>0.36650041081825202</v>
      </c>
      <c r="E701" s="14">
        <v>0.457142492220736</v>
      </c>
      <c r="F701" s="14"/>
      <c r="G701" s="14">
        <v>0.382228310646269</v>
      </c>
      <c r="H701" s="14">
        <v>0.37339135771234699</v>
      </c>
      <c r="I701" s="14">
        <v>0.38375713482090201</v>
      </c>
      <c r="J701" s="14">
        <v>0.46458203824026301</v>
      </c>
      <c r="K701" s="14">
        <v>0.45823481142653599</v>
      </c>
      <c r="L701" s="14"/>
      <c r="M701" s="14">
        <v>0.32733470492202899</v>
      </c>
      <c r="N701" s="14">
        <v>0.404245039754763</v>
      </c>
      <c r="O701" s="14">
        <v>0.45252822138607801</v>
      </c>
      <c r="P701" s="14">
        <v>0.47027468345492501</v>
      </c>
      <c r="Q701" s="14"/>
      <c r="R701" s="14">
        <v>0.32450585576844498</v>
      </c>
      <c r="S701" s="14">
        <v>0.44455858291147299</v>
      </c>
      <c r="T701" s="14">
        <v>0.41303577456003299</v>
      </c>
      <c r="U701" s="14">
        <v>0.37866343001042002</v>
      </c>
      <c r="V701" s="14">
        <v>0.41738746133654397</v>
      </c>
      <c r="W701" s="14">
        <v>0.40479100113920902</v>
      </c>
      <c r="X701" s="14">
        <v>0.48305249446492299</v>
      </c>
      <c r="Y701" s="14">
        <v>0.428383117649353</v>
      </c>
      <c r="Z701" s="14">
        <v>0.44522041191448603</v>
      </c>
      <c r="AA701" s="14"/>
      <c r="AB701" s="14">
        <v>0.51143241958450203</v>
      </c>
      <c r="AC701" s="14">
        <v>0.47402839277230002</v>
      </c>
      <c r="AD701" s="14">
        <v>0.34834206303673099</v>
      </c>
      <c r="AE701" s="14">
        <v>0.28557216049289702</v>
      </c>
      <c r="AF701" s="14">
        <v>0.31351147507712201</v>
      </c>
      <c r="AG701" s="14"/>
      <c r="AH701" s="14">
        <v>0.25588123632606302</v>
      </c>
      <c r="AI701" s="14">
        <v>0.48218482085950898</v>
      </c>
      <c r="AJ701" s="14"/>
      <c r="AK701" s="14">
        <v>0.24974164665692999</v>
      </c>
      <c r="AL701" s="14">
        <v>0.482142700821728</v>
      </c>
      <c r="AM701" s="14"/>
      <c r="AN701" s="14">
        <v>0.30106179508501801</v>
      </c>
      <c r="AO701" s="14">
        <v>0.505367566733531</v>
      </c>
      <c r="AP701" s="14"/>
      <c r="AQ701" s="14">
        <v>0.32426268256061402</v>
      </c>
      <c r="AR701" s="14">
        <v>0.438083690689754</v>
      </c>
      <c r="AS701" s="14">
        <v>0.46944932384770199</v>
      </c>
    </row>
    <row r="702" spans="2:45" x14ac:dyDescent="0.35">
      <c r="B702" t="s">
        <v>70</v>
      </c>
      <c r="C702" s="14">
        <v>0.10825098435050701</v>
      </c>
      <c r="D702" s="14">
        <v>9.6743280681771807E-2</v>
      </c>
      <c r="E702" s="14">
        <v>0.12008442622841101</v>
      </c>
      <c r="F702" s="14"/>
      <c r="G702" s="14">
        <v>0.11845719521340201</v>
      </c>
      <c r="H702" s="14">
        <v>0.101881841033732</v>
      </c>
      <c r="I702" s="14">
        <v>0.115776450546343</v>
      </c>
      <c r="J702" s="14">
        <v>0.101201652585407</v>
      </c>
      <c r="K702" s="14">
        <v>0.104980422926194</v>
      </c>
      <c r="L702" s="14"/>
      <c r="M702" s="14">
        <v>8.2699655414394196E-2</v>
      </c>
      <c r="N702" s="14">
        <v>9.4112565025504094E-2</v>
      </c>
      <c r="O702" s="14">
        <v>7.8034956658217899E-2</v>
      </c>
      <c r="P702" s="14">
        <v>0.17715998806872499</v>
      </c>
      <c r="Q702" s="14"/>
      <c r="R702" s="14">
        <v>0.10682290812226</v>
      </c>
      <c r="S702" s="14">
        <v>0.115260453372897</v>
      </c>
      <c r="T702" s="14">
        <v>0.11224828137684301</v>
      </c>
      <c r="U702" s="14">
        <v>0.15603457172778101</v>
      </c>
      <c r="V702" s="14">
        <v>0.111356243992247</v>
      </c>
      <c r="W702" s="14">
        <v>0.10279639374112801</v>
      </c>
      <c r="X702" s="14">
        <v>7.4332670375938603E-2</v>
      </c>
      <c r="Y702" s="14">
        <v>9.4513913950015196E-2</v>
      </c>
      <c r="Z702" s="14">
        <v>9.1225064083216206E-2</v>
      </c>
      <c r="AA702" s="14"/>
      <c r="AB702" s="14">
        <v>0.131218379963746</v>
      </c>
      <c r="AC702" s="14">
        <v>0.118071263392003</v>
      </c>
      <c r="AD702" s="14">
        <v>9.4415673792321006E-2</v>
      </c>
      <c r="AE702" s="14">
        <v>9.2798235514146205E-2</v>
      </c>
      <c r="AF702" s="14">
        <v>2.7340626350486799E-2</v>
      </c>
      <c r="AG702" s="14"/>
      <c r="AH702" s="14">
        <v>6.0383415097514201E-2</v>
      </c>
      <c r="AI702" s="14">
        <v>0.10971952832140699</v>
      </c>
      <c r="AJ702" s="14"/>
      <c r="AK702" s="14">
        <v>6.3611957989748794E-2</v>
      </c>
      <c r="AL702" s="14">
        <v>0.11268844178708599</v>
      </c>
      <c r="AM702" s="14"/>
      <c r="AN702" s="14">
        <v>6.8366844303844002E-2</v>
      </c>
      <c r="AO702" s="14">
        <v>0.12960668390065899</v>
      </c>
      <c r="AP702" s="14"/>
      <c r="AQ702" s="14">
        <v>7.73105732571569E-2</v>
      </c>
      <c r="AR702" s="14">
        <v>9.8930876922845898E-2</v>
      </c>
      <c r="AS702" s="14">
        <v>0.121989522235997</v>
      </c>
    </row>
    <row r="703" spans="2:45" x14ac:dyDescent="0.35">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row>
    <row r="704" spans="2:45" x14ac:dyDescent="0.35">
      <c r="B704" s="6" t="s">
        <v>241</v>
      </c>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row>
    <row r="705" spans="2:45" x14ac:dyDescent="0.35">
      <c r="B705" s="24" t="s">
        <v>76</v>
      </c>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row>
    <row r="706" spans="2:45" x14ac:dyDescent="0.35">
      <c r="B706" t="s">
        <v>236</v>
      </c>
      <c r="C706" s="14">
        <v>0.403604280289935</v>
      </c>
      <c r="D706" s="14">
        <v>0.47420803900303499</v>
      </c>
      <c r="E706" s="14">
        <v>0.33204798281938802</v>
      </c>
      <c r="F706" s="14"/>
      <c r="G706" s="14">
        <v>0.446017646499418</v>
      </c>
      <c r="H706" s="14">
        <v>0.45856676614514102</v>
      </c>
      <c r="I706" s="14">
        <v>0.44487346987724202</v>
      </c>
      <c r="J706" s="14">
        <v>0.3351573471973</v>
      </c>
      <c r="K706" s="14">
        <v>0.32574630327151999</v>
      </c>
      <c r="L706" s="14"/>
      <c r="M706" s="14">
        <v>0.49563202135655499</v>
      </c>
      <c r="N706" s="14">
        <v>0.39148982370394803</v>
      </c>
      <c r="O706" s="14">
        <v>0.41806458330605101</v>
      </c>
      <c r="P706" s="14">
        <v>0.30797551221851499</v>
      </c>
      <c r="Q706" s="14"/>
      <c r="R706" s="14">
        <v>0.55925644749370296</v>
      </c>
      <c r="S706" s="14">
        <v>0.33741954263299001</v>
      </c>
      <c r="T706" s="14">
        <v>0.36883889155569199</v>
      </c>
      <c r="U706" s="14">
        <v>0.388810585589348</v>
      </c>
      <c r="V706" s="14">
        <v>0.40201010830131001</v>
      </c>
      <c r="W706" s="14">
        <v>0.35751996114510198</v>
      </c>
      <c r="X706" s="14">
        <v>0.37565789245671299</v>
      </c>
      <c r="Y706" s="14">
        <v>0.38027213229120299</v>
      </c>
      <c r="Z706" s="14">
        <v>0.400129034390937</v>
      </c>
      <c r="AA706" s="14"/>
      <c r="AB706" s="14">
        <v>0.26674248979881698</v>
      </c>
      <c r="AC706" s="14">
        <v>0.34734320594823598</v>
      </c>
      <c r="AD706" s="14">
        <v>0.49640839221022398</v>
      </c>
      <c r="AE706" s="14">
        <v>0.53929829546381902</v>
      </c>
      <c r="AF706" s="14">
        <v>0.54034726807323896</v>
      </c>
      <c r="AG706" s="14"/>
      <c r="AH706" s="14">
        <v>0.59764957219285098</v>
      </c>
      <c r="AI706" s="14">
        <v>0.33472502960759498</v>
      </c>
      <c r="AJ706" s="14"/>
      <c r="AK706" s="14">
        <v>0.58113362819219905</v>
      </c>
      <c r="AL706" s="14">
        <v>0.33482667742781302</v>
      </c>
      <c r="AM706" s="14"/>
      <c r="AN706" s="14">
        <v>0.54260665092569604</v>
      </c>
      <c r="AO706" s="14">
        <v>0.29040376063178402</v>
      </c>
      <c r="AP706" s="14"/>
      <c r="AQ706" s="14">
        <v>0.52593045093205504</v>
      </c>
      <c r="AR706" s="14">
        <v>0.37134489726344799</v>
      </c>
      <c r="AS706" s="14">
        <v>0.33432420658890499</v>
      </c>
    </row>
    <row r="707" spans="2:45" x14ac:dyDescent="0.35">
      <c r="B707" t="s">
        <v>237</v>
      </c>
      <c r="C707" s="14">
        <v>0.47077274675854802</v>
      </c>
      <c r="D707" s="14">
        <v>0.41437125651575102</v>
      </c>
      <c r="E707" s="14">
        <v>0.52774046884630998</v>
      </c>
      <c r="F707" s="14"/>
      <c r="G707" s="14">
        <v>0.45578367193597102</v>
      </c>
      <c r="H707" s="14">
        <v>0.41891746642361799</v>
      </c>
      <c r="I707" s="14">
        <v>0.42668043296535302</v>
      </c>
      <c r="J707" s="14">
        <v>0.52892937165720899</v>
      </c>
      <c r="K707" s="14">
        <v>0.53259724911588102</v>
      </c>
      <c r="L707" s="14"/>
      <c r="M707" s="14">
        <v>0.39149198989326101</v>
      </c>
      <c r="N707" s="14">
        <v>0.50786243349942295</v>
      </c>
      <c r="O707" s="14">
        <v>0.48723403550104999</v>
      </c>
      <c r="P707" s="14">
        <v>0.50088546594858296</v>
      </c>
      <c r="Q707" s="14"/>
      <c r="R707" s="14">
        <v>0.34430928640806402</v>
      </c>
      <c r="S707" s="14">
        <v>0.52286852030518904</v>
      </c>
      <c r="T707" s="14">
        <v>0.50620418276071999</v>
      </c>
      <c r="U707" s="14">
        <v>0.43937371075094001</v>
      </c>
      <c r="V707" s="14">
        <v>0.47432890766045499</v>
      </c>
      <c r="W707" s="14">
        <v>0.51124091071374</v>
      </c>
      <c r="X707" s="14">
        <v>0.52295190200052399</v>
      </c>
      <c r="Y707" s="14">
        <v>0.48550136063293797</v>
      </c>
      <c r="Z707" s="14">
        <v>0.48202792631153302</v>
      </c>
      <c r="AA707" s="14"/>
      <c r="AB707" s="14">
        <v>0.57842209877879103</v>
      </c>
      <c r="AC707" s="14">
        <v>0.54617855878344801</v>
      </c>
      <c r="AD707" s="14">
        <v>0.38576430039109</v>
      </c>
      <c r="AE707" s="14">
        <v>0.35083690732204798</v>
      </c>
      <c r="AF707" s="14">
        <v>0.29236557951196601</v>
      </c>
      <c r="AG707" s="14"/>
      <c r="AH707" s="14">
        <v>0.32530310585598599</v>
      </c>
      <c r="AI707" s="14">
        <v>0.543375000311345</v>
      </c>
      <c r="AJ707" s="14"/>
      <c r="AK707" s="14">
        <v>0.33479592776227102</v>
      </c>
      <c r="AL707" s="14">
        <v>0.54334575284740505</v>
      </c>
      <c r="AM707" s="14"/>
      <c r="AN707" s="14">
        <v>0.365282996850334</v>
      </c>
      <c r="AO707" s="14">
        <v>0.56286260439596103</v>
      </c>
      <c r="AP707" s="14"/>
      <c r="AQ707" s="14">
        <v>0.37361913919164402</v>
      </c>
      <c r="AR707" s="14">
        <v>0.51201265802898999</v>
      </c>
      <c r="AS707" s="14">
        <v>0.53309845793006205</v>
      </c>
    </row>
    <row r="708" spans="2:45" x14ac:dyDescent="0.35">
      <c r="B708" t="s">
        <v>70</v>
      </c>
      <c r="C708" s="14">
        <v>0.125622972951516</v>
      </c>
      <c r="D708" s="14">
        <v>0.11142070448121399</v>
      </c>
      <c r="E708" s="14">
        <v>0.14021154833430199</v>
      </c>
      <c r="F708" s="14"/>
      <c r="G708" s="14">
        <v>9.8198681564611007E-2</v>
      </c>
      <c r="H708" s="14">
        <v>0.122515767431241</v>
      </c>
      <c r="I708" s="14">
        <v>0.12844609715740499</v>
      </c>
      <c r="J708" s="14">
        <v>0.13591328114549101</v>
      </c>
      <c r="K708" s="14">
        <v>0.14165644761259899</v>
      </c>
      <c r="L708" s="14"/>
      <c r="M708" s="14">
        <v>0.11287598875018399</v>
      </c>
      <c r="N708" s="14">
        <v>0.100647742796629</v>
      </c>
      <c r="O708" s="14">
        <v>9.4701381192899198E-2</v>
      </c>
      <c r="P708" s="14">
        <v>0.19113902183290199</v>
      </c>
      <c r="Q708" s="14"/>
      <c r="R708" s="14">
        <v>9.6434266098232801E-2</v>
      </c>
      <c r="S708" s="14">
        <v>0.13971193706182</v>
      </c>
      <c r="T708" s="14">
        <v>0.124956925683589</v>
      </c>
      <c r="U708" s="14">
        <v>0.17181570365971099</v>
      </c>
      <c r="V708" s="14">
        <v>0.123660984038236</v>
      </c>
      <c r="W708" s="14">
        <v>0.13123912814115801</v>
      </c>
      <c r="X708" s="14">
        <v>0.101390205542763</v>
      </c>
      <c r="Y708" s="14">
        <v>0.13422650707585801</v>
      </c>
      <c r="Z708" s="14">
        <v>0.11784303929753</v>
      </c>
      <c r="AA708" s="14"/>
      <c r="AB708" s="14">
        <v>0.15483541142239199</v>
      </c>
      <c r="AC708" s="14">
        <v>0.106478235268316</v>
      </c>
      <c r="AD708" s="14">
        <v>0.11782730739868599</v>
      </c>
      <c r="AE708" s="14">
        <v>0.109864797214133</v>
      </c>
      <c r="AF708" s="14">
        <v>0.167287152414795</v>
      </c>
      <c r="AG708" s="14"/>
      <c r="AH708" s="14">
        <v>7.7047321951162498E-2</v>
      </c>
      <c r="AI708" s="14">
        <v>0.12189997008106</v>
      </c>
      <c r="AJ708" s="14"/>
      <c r="AK708" s="14">
        <v>8.4070444045529893E-2</v>
      </c>
      <c r="AL708" s="14">
        <v>0.12182756972478199</v>
      </c>
      <c r="AM708" s="14"/>
      <c r="AN708" s="14">
        <v>9.2110352223970196E-2</v>
      </c>
      <c r="AO708" s="14">
        <v>0.146733634972255</v>
      </c>
      <c r="AP708" s="14"/>
      <c r="AQ708" s="14">
        <v>0.10045040987630099</v>
      </c>
      <c r="AR708" s="14">
        <v>0.11664244470756301</v>
      </c>
      <c r="AS708" s="14">
        <v>0.13257733548103301</v>
      </c>
    </row>
    <row r="709" spans="2:45" x14ac:dyDescent="0.35">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row>
    <row r="710" spans="2:45" x14ac:dyDescent="0.35">
      <c r="B710" s="6" t="s">
        <v>242</v>
      </c>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row>
    <row r="711" spans="2:45" x14ac:dyDescent="0.35">
      <c r="B711" s="24" t="s">
        <v>76</v>
      </c>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row>
    <row r="712" spans="2:45" x14ac:dyDescent="0.35">
      <c r="B712" t="s">
        <v>236</v>
      </c>
      <c r="C712" s="14">
        <v>0.31097877499479598</v>
      </c>
      <c r="D712" s="14">
        <v>0.36804314789626003</v>
      </c>
      <c r="E712" s="14">
        <v>0.25291193959472702</v>
      </c>
      <c r="F712" s="14"/>
      <c r="G712" s="14">
        <v>0.42484630064568901</v>
      </c>
      <c r="H712" s="14">
        <v>0.32457699943538798</v>
      </c>
      <c r="I712" s="14">
        <v>0.36289676833343998</v>
      </c>
      <c r="J712" s="14">
        <v>0.22280151572012799</v>
      </c>
      <c r="K712" s="14">
        <v>0.22138812203455399</v>
      </c>
      <c r="L712" s="14"/>
      <c r="M712" s="14">
        <v>0.342181227874578</v>
      </c>
      <c r="N712" s="14">
        <v>0.25947526102673002</v>
      </c>
      <c r="O712" s="14">
        <v>0.37686811891605898</v>
      </c>
      <c r="P712" s="14">
        <v>0.27486991458591398</v>
      </c>
      <c r="Q712" s="14"/>
      <c r="R712" s="14">
        <v>0.39557965609349599</v>
      </c>
      <c r="S712" s="14">
        <v>0.27156781770559002</v>
      </c>
      <c r="T712" s="14">
        <v>0.24713034060813999</v>
      </c>
      <c r="U712" s="14">
        <v>0.28834931093514798</v>
      </c>
      <c r="V712" s="14">
        <v>0.32200206040321999</v>
      </c>
      <c r="W712" s="14">
        <v>0.37581198790688602</v>
      </c>
      <c r="X712" s="14">
        <v>0.30221848574635102</v>
      </c>
      <c r="Y712" s="14">
        <v>0.28746618994025602</v>
      </c>
      <c r="Z712" s="14">
        <v>0.28180074863974602</v>
      </c>
      <c r="AA712" s="14"/>
      <c r="AB712" s="14">
        <v>0.22268037445504199</v>
      </c>
      <c r="AC712" s="14">
        <v>0.26335673528942799</v>
      </c>
      <c r="AD712" s="14">
        <v>0.36632115947669902</v>
      </c>
      <c r="AE712" s="14">
        <v>0.398607759731055</v>
      </c>
      <c r="AF712" s="14">
        <v>0.39287524032216298</v>
      </c>
      <c r="AG712" s="14"/>
      <c r="AH712" s="14">
        <v>0.4993919832084</v>
      </c>
      <c r="AI712" s="14">
        <v>0.23354788832958401</v>
      </c>
      <c r="AJ712" s="14"/>
      <c r="AK712" s="14">
        <v>0.47811114992091602</v>
      </c>
      <c r="AL712" s="14">
        <v>0.24580142244235001</v>
      </c>
      <c r="AM712" s="14"/>
      <c r="AN712" s="14">
        <v>0.44052766950140099</v>
      </c>
      <c r="AO712" s="14">
        <v>0.208533563271741</v>
      </c>
      <c r="AP712" s="14"/>
      <c r="AQ712" s="14">
        <v>0.43036375871800397</v>
      </c>
      <c r="AR712" s="14">
        <v>0.26921514428228999</v>
      </c>
      <c r="AS712" s="14">
        <v>0.296748834329152</v>
      </c>
    </row>
    <row r="713" spans="2:45" x14ac:dyDescent="0.35">
      <c r="B713" t="s">
        <v>237</v>
      </c>
      <c r="C713" s="14">
        <v>0.57484374624176604</v>
      </c>
      <c r="D713" s="14">
        <v>0.52582617829155798</v>
      </c>
      <c r="E713" s="14">
        <v>0.62456022835184399</v>
      </c>
      <c r="F713" s="14"/>
      <c r="G713" s="14">
        <v>0.48064777473618397</v>
      </c>
      <c r="H713" s="14">
        <v>0.58724850983156596</v>
      </c>
      <c r="I713" s="14">
        <v>0.51324124570867002</v>
      </c>
      <c r="J713" s="14">
        <v>0.64898371307002201</v>
      </c>
      <c r="K713" s="14">
        <v>0.64126800860877597</v>
      </c>
      <c r="L713" s="14"/>
      <c r="M713" s="14">
        <v>0.57117648505630403</v>
      </c>
      <c r="N713" s="14">
        <v>0.63199543366769795</v>
      </c>
      <c r="O713" s="14">
        <v>0.54493018078284094</v>
      </c>
      <c r="P713" s="14">
        <v>0.54354622392715601</v>
      </c>
      <c r="Q713" s="14"/>
      <c r="R713" s="14">
        <v>0.50694094726693895</v>
      </c>
      <c r="S713" s="14">
        <v>0.60987583786531896</v>
      </c>
      <c r="T713" s="14">
        <v>0.64596548720111002</v>
      </c>
      <c r="U713" s="14">
        <v>0.54769532132097598</v>
      </c>
      <c r="V713" s="14">
        <v>0.58389601851944795</v>
      </c>
      <c r="W713" s="14">
        <v>0.48314638908602198</v>
      </c>
      <c r="X713" s="14">
        <v>0.60287167899622196</v>
      </c>
      <c r="Y713" s="14">
        <v>0.60775565560885103</v>
      </c>
      <c r="Z713" s="14">
        <v>0.61391113589573298</v>
      </c>
      <c r="AA713" s="14"/>
      <c r="AB713" s="14">
        <v>0.62632858338512398</v>
      </c>
      <c r="AC713" s="14">
        <v>0.624752557367524</v>
      </c>
      <c r="AD713" s="14">
        <v>0.53187688057647198</v>
      </c>
      <c r="AE713" s="14">
        <v>0.52592322909213196</v>
      </c>
      <c r="AF713" s="14">
        <v>0.48867688674508197</v>
      </c>
      <c r="AG713" s="14"/>
      <c r="AH713" s="14">
        <v>0.43956680682055799</v>
      </c>
      <c r="AI713" s="14">
        <v>0.64602251094403296</v>
      </c>
      <c r="AJ713" s="14"/>
      <c r="AK713" s="14">
        <v>0.433418661186385</v>
      </c>
      <c r="AL713" s="14">
        <v>0.641772306776485</v>
      </c>
      <c r="AM713" s="14"/>
      <c r="AN713" s="14">
        <v>0.47799231860075497</v>
      </c>
      <c r="AO713" s="14">
        <v>0.65790116851578695</v>
      </c>
      <c r="AP713" s="14"/>
      <c r="AQ713" s="14">
        <v>0.482462464271178</v>
      </c>
      <c r="AR713" s="14">
        <v>0.61846262732144197</v>
      </c>
      <c r="AS713" s="14">
        <v>0.60023559417294303</v>
      </c>
    </row>
    <row r="714" spans="2:45" x14ac:dyDescent="0.35">
      <c r="B714" t="s">
        <v>70</v>
      </c>
      <c r="C714" s="14">
        <v>0.11417747876343801</v>
      </c>
      <c r="D714" s="14">
        <v>0.106130673812182</v>
      </c>
      <c r="E714" s="14">
        <v>0.122527832053428</v>
      </c>
      <c r="F714" s="14"/>
      <c r="G714" s="14">
        <v>9.4505924618126694E-2</v>
      </c>
      <c r="H714" s="14">
        <v>8.8174490733046396E-2</v>
      </c>
      <c r="I714" s="14">
        <v>0.12386198595789</v>
      </c>
      <c r="J714" s="14">
        <v>0.12821477120985</v>
      </c>
      <c r="K714" s="14">
        <v>0.13734386935667001</v>
      </c>
      <c r="L714" s="14"/>
      <c r="M714" s="14">
        <v>8.6642287069117793E-2</v>
      </c>
      <c r="N714" s="14">
        <v>0.108529305305572</v>
      </c>
      <c r="O714" s="14">
        <v>7.8201700301100005E-2</v>
      </c>
      <c r="P714" s="14">
        <v>0.18158386148693001</v>
      </c>
      <c r="Q714" s="14"/>
      <c r="R714" s="14">
        <v>9.7479396639564994E-2</v>
      </c>
      <c r="S714" s="14">
        <v>0.11855634442909101</v>
      </c>
      <c r="T714" s="14">
        <v>0.10690417219075</v>
      </c>
      <c r="U714" s="14">
        <v>0.16395536774387601</v>
      </c>
      <c r="V714" s="14">
        <v>9.4101921077332396E-2</v>
      </c>
      <c r="W714" s="14">
        <v>0.141041623007092</v>
      </c>
      <c r="X714" s="14">
        <v>9.49098352574273E-2</v>
      </c>
      <c r="Y714" s="14">
        <v>0.104778154450893</v>
      </c>
      <c r="Z714" s="14">
        <v>0.10428811546452101</v>
      </c>
      <c r="AA714" s="14"/>
      <c r="AB714" s="14">
        <v>0.150991042159834</v>
      </c>
      <c r="AC714" s="14">
        <v>0.111890707343048</v>
      </c>
      <c r="AD714" s="14">
        <v>0.101801959946829</v>
      </c>
      <c r="AE714" s="14">
        <v>7.54690111768129E-2</v>
      </c>
      <c r="AF714" s="14">
        <v>0.11844787293275599</v>
      </c>
      <c r="AG714" s="14"/>
      <c r="AH714" s="14">
        <v>6.1041209971041802E-2</v>
      </c>
      <c r="AI714" s="14">
        <v>0.12042960072638299</v>
      </c>
      <c r="AJ714" s="14"/>
      <c r="AK714" s="14">
        <v>8.8470188892698406E-2</v>
      </c>
      <c r="AL714" s="14">
        <v>0.112426270781165</v>
      </c>
      <c r="AM714" s="14"/>
      <c r="AN714" s="14">
        <v>8.1480011897843804E-2</v>
      </c>
      <c r="AO714" s="14">
        <v>0.133565268212472</v>
      </c>
      <c r="AP714" s="14"/>
      <c r="AQ714" s="14">
        <v>8.7173777010817605E-2</v>
      </c>
      <c r="AR714" s="14">
        <v>0.112322228396268</v>
      </c>
      <c r="AS714" s="14">
        <v>0.103015571497905</v>
      </c>
    </row>
    <row r="715" spans="2:45" x14ac:dyDescent="0.35">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row>
    <row r="716" spans="2:45" x14ac:dyDescent="0.35">
      <c r="B716" s="6" t="s">
        <v>243</v>
      </c>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row>
    <row r="717" spans="2:45" x14ac:dyDescent="0.35">
      <c r="B717" s="24" t="s">
        <v>76</v>
      </c>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row>
    <row r="718" spans="2:45" x14ac:dyDescent="0.35">
      <c r="B718" t="s">
        <v>236</v>
      </c>
      <c r="C718" s="14">
        <v>0.25020058701105802</v>
      </c>
      <c r="D718" s="14">
        <v>0.29158278213019401</v>
      </c>
      <c r="E718" s="14">
        <v>0.20890619249792999</v>
      </c>
      <c r="F718" s="14"/>
      <c r="G718" s="14">
        <v>0.30861230353334401</v>
      </c>
      <c r="H718" s="14">
        <v>0.33268709569124899</v>
      </c>
      <c r="I718" s="14">
        <v>0.27910486319199201</v>
      </c>
      <c r="J718" s="14">
        <v>0.160426213312136</v>
      </c>
      <c r="K718" s="14">
        <v>0.16333592187031101</v>
      </c>
      <c r="L718" s="14"/>
      <c r="M718" s="14">
        <v>0.30748422351557197</v>
      </c>
      <c r="N718" s="14">
        <v>0.21675287370524901</v>
      </c>
      <c r="O718" s="14">
        <v>0.26039673789079099</v>
      </c>
      <c r="P718" s="14">
        <v>0.2149573622073</v>
      </c>
      <c r="Q718" s="14"/>
      <c r="R718" s="14">
        <v>0.34036034780829</v>
      </c>
      <c r="S718" s="14">
        <v>0.18936762173142699</v>
      </c>
      <c r="T718" s="14">
        <v>0.182444887689656</v>
      </c>
      <c r="U718" s="14">
        <v>0.25026863392022602</v>
      </c>
      <c r="V718" s="14">
        <v>0.26730738509866803</v>
      </c>
      <c r="W718" s="14">
        <v>0.315749821979871</v>
      </c>
      <c r="X718" s="14">
        <v>0.179329404265342</v>
      </c>
      <c r="Y718" s="14">
        <v>0.268163480208158</v>
      </c>
      <c r="Z718" s="14">
        <v>0.25126795194597801</v>
      </c>
      <c r="AA718" s="14"/>
      <c r="AB718" s="14">
        <v>0.20888581540463999</v>
      </c>
      <c r="AC718" s="14">
        <v>0.178094528331354</v>
      </c>
      <c r="AD718" s="14">
        <v>0.29421176435597302</v>
      </c>
      <c r="AE718" s="14">
        <v>0.34523251330624</v>
      </c>
      <c r="AF718" s="14">
        <v>0.30494009098151198</v>
      </c>
      <c r="AG718" s="14"/>
      <c r="AH718" s="14">
        <v>0.43719243219551301</v>
      </c>
      <c r="AI718" s="14">
        <v>0.17109649983963601</v>
      </c>
      <c r="AJ718" s="14"/>
      <c r="AK718" s="14">
        <v>0.45888838787300001</v>
      </c>
      <c r="AL718" s="14">
        <v>0.160948919415287</v>
      </c>
      <c r="AM718" s="14"/>
      <c r="AN718" s="14">
        <v>0.379656174663003</v>
      </c>
      <c r="AO718" s="14">
        <v>0.14676628198608799</v>
      </c>
      <c r="AP718" s="14"/>
      <c r="AQ718" s="14">
        <v>0.36464924088126799</v>
      </c>
      <c r="AR718" s="14">
        <v>0.21909026827785499</v>
      </c>
      <c r="AS718" s="14">
        <v>0.19774671199169899</v>
      </c>
    </row>
    <row r="719" spans="2:45" x14ac:dyDescent="0.35">
      <c r="B719" t="s">
        <v>237</v>
      </c>
      <c r="C719" s="14">
        <v>0.63282669481403397</v>
      </c>
      <c r="D719" s="14">
        <v>0.59720189202392604</v>
      </c>
      <c r="E719" s="14">
        <v>0.66807704300066095</v>
      </c>
      <c r="F719" s="14"/>
      <c r="G719" s="14">
        <v>0.59622159836663402</v>
      </c>
      <c r="H719" s="14">
        <v>0.57750891134980098</v>
      </c>
      <c r="I719" s="14">
        <v>0.59017683031386103</v>
      </c>
      <c r="J719" s="14">
        <v>0.69378904483752202</v>
      </c>
      <c r="K719" s="14">
        <v>0.71600913111411701</v>
      </c>
      <c r="L719" s="14"/>
      <c r="M719" s="14">
        <v>0.59377396063448495</v>
      </c>
      <c r="N719" s="14">
        <v>0.69458803131749403</v>
      </c>
      <c r="O719" s="14">
        <v>0.639206680808451</v>
      </c>
      <c r="P719" s="14">
        <v>0.60414773362388396</v>
      </c>
      <c r="Q719" s="14"/>
      <c r="R719" s="14">
        <v>0.54474321915044199</v>
      </c>
      <c r="S719" s="14">
        <v>0.68693502940220597</v>
      </c>
      <c r="T719" s="14">
        <v>0.69305934398024904</v>
      </c>
      <c r="U719" s="14">
        <v>0.60473262162317998</v>
      </c>
      <c r="V719" s="14">
        <v>0.60830656747308898</v>
      </c>
      <c r="W719" s="14">
        <v>0.55736984575163895</v>
      </c>
      <c r="X719" s="14">
        <v>0.73665033017665904</v>
      </c>
      <c r="Y719" s="14">
        <v>0.61174279259148301</v>
      </c>
      <c r="Z719" s="14">
        <v>0.65570334217267101</v>
      </c>
      <c r="AA719" s="14"/>
      <c r="AB719" s="14">
        <v>0.665062170771475</v>
      </c>
      <c r="AC719" s="14">
        <v>0.71058376572829496</v>
      </c>
      <c r="AD719" s="14">
        <v>0.59424874720143905</v>
      </c>
      <c r="AE719" s="14">
        <v>0.55999155511835497</v>
      </c>
      <c r="AF719" s="14">
        <v>0.50765952307891304</v>
      </c>
      <c r="AG719" s="14"/>
      <c r="AH719" s="14">
        <v>0.48068138167919</v>
      </c>
      <c r="AI719" s="14">
        <v>0.72041500438450901</v>
      </c>
      <c r="AJ719" s="14"/>
      <c r="AK719" s="14">
        <v>0.458903259015839</v>
      </c>
      <c r="AL719" s="14">
        <v>0.724603631896379</v>
      </c>
      <c r="AM719" s="14"/>
      <c r="AN719" s="14">
        <v>0.52704737572193505</v>
      </c>
      <c r="AO719" s="14">
        <v>0.72652522308277001</v>
      </c>
      <c r="AP719" s="14"/>
      <c r="AQ719" s="14">
        <v>0.53320707359771102</v>
      </c>
      <c r="AR719" s="14">
        <v>0.67496717027616004</v>
      </c>
      <c r="AS719" s="14">
        <v>0.67954363473373702</v>
      </c>
    </row>
    <row r="720" spans="2:45" x14ac:dyDescent="0.35">
      <c r="B720" t="s">
        <v>70</v>
      </c>
      <c r="C720" s="14">
        <v>0.11697271817490899</v>
      </c>
      <c r="D720" s="14">
        <v>0.11121532584587999</v>
      </c>
      <c r="E720" s="14">
        <v>0.123016764501409</v>
      </c>
      <c r="F720" s="14"/>
      <c r="G720" s="14">
        <v>9.5166098100022495E-2</v>
      </c>
      <c r="H720" s="14">
        <v>8.9803992958951001E-2</v>
      </c>
      <c r="I720" s="14">
        <v>0.13071830649414701</v>
      </c>
      <c r="J720" s="14">
        <v>0.14578474185034199</v>
      </c>
      <c r="K720" s="14">
        <v>0.120654947015572</v>
      </c>
      <c r="L720" s="14"/>
      <c r="M720" s="14">
        <v>9.8741815849943307E-2</v>
      </c>
      <c r="N720" s="14">
        <v>8.8659094977257005E-2</v>
      </c>
      <c r="O720" s="14">
        <v>0.100396581300758</v>
      </c>
      <c r="P720" s="14">
        <v>0.18089490416881601</v>
      </c>
      <c r="Q720" s="14"/>
      <c r="R720" s="14">
        <v>0.114896433041267</v>
      </c>
      <c r="S720" s="14">
        <v>0.123697348866367</v>
      </c>
      <c r="T720" s="14">
        <v>0.124495768330095</v>
      </c>
      <c r="U720" s="14">
        <v>0.144998744456595</v>
      </c>
      <c r="V720" s="14">
        <v>0.124386047428243</v>
      </c>
      <c r="W720" s="14">
        <v>0.12688033226848999</v>
      </c>
      <c r="X720" s="14">
        <v>8.4020265557998297E-2</v>
      </c>
      <c r="Y720" s="14">
        <v>0.120093727200359</v>
      </c>
      <c r="Z720" s="14">
        <v>9.3028705881351204E-2</v>
      </c>
      <c r="AA720" s="14"/>
      <c r="AB720" s="14">
        <v>0.12605201382388501</v>
      </c>
      <c r="AC720" s="14">
        <v>0.111321705940351</v>
      </c>
      <c r="AD720" s="14">
        <v>0.111539488442588</v>
      </c>
      <c r="AE720" s="14">
        <v>9.4775931575405301E-2</v>
      </c>
      <c r="AF720" s="14">
        <v>0.187400385939575</v>
      </c>
      <c r="AG720" s="14"/>
      <c r="AH720" s="14">
        <v>8.2126186125297304E-2</v>
      </c>
      <c r="AI720" s="14">
        <v>0.108488495775854</v>
      </c>
      <c r="AJ720" s="14"/>
      <c r="AK720" s="14">
        <v>8.2208353111161106E-2</v>
      </c>
      <c r="AL720" s="14">
        <v>0.11444744868833399</v>
      </c>
      <c r="AM720" s="14"/>
      <c r="AN720" s="14">
        <v>9.3296449615062602E-2</v>
      </c>
      <c r="AO720" s="14">
        <v>0.126708494931142</v>
      </c>
      <c r="AP720" s="14"/>
      <c r="AQ720" s="14">
        <v>0.102143685521021</v>
      </c>
      <c r="AR720" s="14">
        <v>0.105942561445985</v>
      </c>
      <c r="AS720" s="14">
        <v>0.122709653274564</v>
      </c>
    </row>
    <row r="721" spans="2:45" x14ac:dyDescent="0.35">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row>
    <row r="722" spans="2:45" x14ac:dyDescent="0.35">
      <c r="B722" s="6" t="s">
        <v>244</v>
      </c>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row>
    <row r="723" spans="2:45" x14ac:dyDescent="0.35">
      <c r="B723" s="24" t="s">
        <v>76</v>
      </c>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row>
    <row r="724" spans="2:45" x14ac:dyDescent="0.35">
      <c r="B724" t="s">
        <v>236</v>
      </c>
      <c r="C724" s="14">
        <v>0.34149238442687102</v>
      </c>
      <c r="D724" s="14">
        <v>0.39303967041427801</v>
      </c>
      <c r="E724" s="14">
        <v>0.28814414416053502</v>
      </c>
      <c r="F724" s="14"/>
      <c r="G724" s="14">
        <v>0.44154974529157798</v>
      </c>
      <c r="H724" s="14">
        <v>0.40898038414611299</v>
      </c>
      <c r="I724" s="14">
        <v>0.36105962725268198</v>
      </c>
      <c r="J724" s="14">
        <v>0.26086921688547399</v>
      </c>
      <c r="K724" s="14">
        <v>0.230275837187776</v>
      </c>
      <c r="L724" s="14"/>
      <c r="M724" s="14">
        <v>0.39732796950403299</v>
      </c>
      <c r="N724" s="14">
        <v>0.316290222735643</v>
      </c>
      <c r="O724" s="14">
        <v>0.35968235249713798</v>
      </c>
      <c r="P724" s="14">
        <v>0.292206108512717</v>
      </c>
      <c r="Q724" s="14"/>
      <c r="R724" s="14">
        <v>0.40961153397056299</v>
      </c>
      <c r="S724" s="14">
        <v>0.26296829165969798</v>
      </c>
      <c r="T724" s="14">
        <v>0.27614251296526898</v>
      </c>
      <c r="U724" s="14">
        <v>0.293151028632819</v>
      </c>
      <c r="V724" s="14">
        <v>0.36469776648695901</v>
      </c>
      <c r="W724" s="14">
        <v>0.400985623170175</v>
      </c>
      <c r="X724" s="14">
        <v>0.31528907370502102</v>
      </c>
      <c r="Y724" s="14">
        <v>0.43581212989427598</v>
      </c>
      <c r="Z724" s="14">
        <v>0.36726550184458001</v>
      </c>
      <c r="AA724" s="14"/>
      <c r="AB724" s="14">
        <v>0.24269513983666</v>
      </c>
      <c r="AC724" s="14">
        <v>0.29566774431652498</v>
      </c>
      <c r="AD724" s="14">
        <v>0.38986965377463301</v>
      </c>
      <c r="AE724" s="14">
        <v>0.470025351874646</v>
      </c>
      <c r="AF724" s="14">
        <v>0.45727391523246902</v>
      </c>
      <c r="AG724" s="14"/>
      <c r="AH724" s="14">
        <v>0.49801972220847601</v>
      </c>
      <c r="AI724" s="14">
        <v>0.27885836412662601</v>
      </c>
      <c r="AJ724" s="14"/>
      <c r="AK724" s="14">
        <v>0.49476026786216298</v>
      </c>
      <c r="AL724" s="14">
        <v>0.27961848048101601</v>
      </c>
      <c r="AM724" s="14"/>
      <c r="AN724" s="14">
        <v>0.46227548965017201</v>
      </c>
      <c r="AO724" s="14">
        <v>0.247329049585401</v>
      </c>
      <c r="AP724" s="14"/>
      <c r="AQ724" s="14">
        <v>0.44407711644874398</v>
      </c>
      <c r="AR724" s="14">
        <v>0.30956373795928699</v>
      </c>
      <c r="AS724" s="14">
        <v>0.32288897015670898</v>
      </c>
    </row>
    <row r="725" spans="2:45" x14ac:dyDescent="0.35">
      <c r="B725" t="s">
        <v>237</v>
      </c>
      <c r="C725" s="14">
        <v>0.52567887120043</v>
      </c>
      <c r="D725" s="14">
        <v>0.48766207401407802</v>
      </c>
      <c r="E725" s="14">
        <v>0.56510269944426095</v>
      </c>
      <c r="F725" s="14"/>
      <c r="G725" s="14">
        <v>0.42676263257776498</v>
      </c>
      <c r="H725" s="14">
        <v>0.49408714599062697</v>
      </c>
      <c r="I725" s="14">
        <v>0.489370596402119</v>
      </c>
      <c r="J725" s="14">
        <v>0.58479555078368395</v>
      </c>
      <c r="K725" s="14">
        <v>0.63851645601234197</v>
      </c>
      <c r="L725" s="14"/>
      <c r="M725" s="14">
        <v>0.47365001422817099</v>
      </c>
      <c r="N725" s="14">
        <v>0.58152682255302401</v>
      </c>
      <c r="O725" s="14">
        <v>0.53137521649832098</v>
      </c>
      <c r="P725" s="14">
        <v>0.51924614704305105</v>
      </c>
      <c r="Q725" s="14"/>
      <c r="R725" s="14">
        <v>0.47032959399323598</v>
      </c>
      <c r="S725" s="14">
        <v>0.58705530379554305</v>
      </c>
      <c r="T725" s="14">
        <v>0.59704078793404602</v>
      </c>
      <c r="U725" s="14">
        <v>0.53935653535778805</v>
      </c>
      <c r="V725" s="14">
        <v>0.51575645414134696</v>
      </c>
      <c r="W725" s="14">
        <v>0.46032616917021602</v>
      </c>
      <c r="X725" s="14">
        <v>0.57728772334374101</v>
      </c>
      <c r="Y725" s="14">
        <v>0.46461824315318501</v>
      </c>
      <c r="Z725" s="14">
        <v>0.49302269952216998</v>
      </c>
      <c r="AA725" s="14"/>
      <c r="AB725" s="14">
        <v>0.59524613268819804</v>
      </c>
      <c r="AC725" s="14">
        <v>0.57626157673881495</v>
      </c>
      <c r="AD725" s="14">
        <v>0.48570826518010601</v>
      </c>
      <c r="AE725" s="14">
        <v>0.41980458725477598</v>
      </c>
      <c r="AF725" s="14">
        <v>0.35595426038216799</v>
      </c>
      <c r="AG725" s="14"/>
      <c r="AH725" s="14">
        <v>0.404721413741361</v>
      </c>
      <c r="AI725" s="14">
        <v>0.59450752310447996</v>
      </c>
      <c r="AJ725" s="14"/>
      <c r="AK725" s="14">
        <v>0.40579741606222602</v>
      </c>
      <c r="AL725" s="14">
        <v>0.59201712420964403</v>
      </c>
      <c r="AM725" s="14"/>
      <c r="AN725" s="14">
        <v>0.43810274004181099</v>
      </c>
      <c r="AO725" s="14">
        <v>0.600830466319624</v>
      </c>
      <c r="AP725" s="14"/>
      <c r="AQ725" s="14">
        <v>0.43566283395088501</v>
      </c>
      <c r="AR725" s="14">
        <v>0.57479156143312404</v>
      </c>
      <c r="AS725" s="14">
        <v>0.52926499240930103</v>
      </c>
    </row>
    <row r="726" spans="2:45" x14ac:dyDescent="0.35">
      <c r="B726" t="s">
        <v>70</v>
      </c>
      <c r="C726" s="14">
        <v>0.13282874437269901</v>
      </c>
      <c r="D726" s="14">
        <v>0.119298255571643</v>
      </c>
      <c r="E726" s="14">
        <v>0.146753156395204</v>
      </c>
      <c r="F726" s="14"/>
      <c r="G726" s="14">
        <v>0.13168762213065699</v>
      </c>
      <c r="H726" s="14">
        <v>9.6932469863259402E-2</v>
      </c>
      <c r="I726" s="14">
        <v>0.1495697763452</v>
      </c>
      <c r="J726" s="14">
        <v>0.15433523233084301</v>
      </c>
      <c r="K726" s="14">
        <v>0.131207706799883</v>
      </c>
      <c r="L726" s="14"/>
      <c r="M726" s="14">
        <v>0.129022016267796</v>
      </c>
      <c r="N726" s="14">
        <v>0.102182954711333</v>
      </c>
      <c r="O726" s="14">
        <v>0.108942431004541</v>
      </c>
      <c r="P726" s="14">
        <v>0.188547744444232</v>
      </c>
      <c r="Q726" s="14"/>
      <c r="R726" s="14">
        <v>0.120058872036201</v>
      </c>
      <c r="S726" s="14">
        <v>0.149976404544759</v>
      </c>
      <c r="T726" s="14">
        <v>0.12681669910068399</v>
      </c>
      <c r="U726" s="14">
        <v>0.16749243600939301</v>
      </c>
      <c r="V726" s="14">
        <v>0.119545779371694</v>
      </c>
      <c r="W726" s="14">
        <v>0.13868820765960899</v>
      </c>
      <c r="X726" s="14">
        <v>0.107423202951238</v>
      </c>
      <c r="Y726" s="14">
        <v>9.9569626952538806E-2</v>
      </c>
      <c r="Z726" s="14">
        <v>0.13971179863325001</v>
      </c>
      <c r="AA726" s="14"/>
      <c r="AB726" s="14">
        <v>0.16205872747514199</v>
      </c>
      <c r="AC726" s="14">
        <v>0.12807067894466001</v>
      </c>
      <c r="AD726" s="14">
        <v>0.12442208104526201</v>
      </c>
      <c r="AE726" s="14">
        <v>0.110170060870579</v>
      </c>
      <c r="AF726" s="14">
        <v>0.18677182438536299</v>
      </c>
      <c r="AG726" s="14"/>
      <c r="AH726" s="14">
        <v>9.7258864050163193E-2</v>
      </c>
      <c r="AI726" s="14">
        <v>0.126634112768895</v>
      </c>
      <c r="AJ726" s="14"/>
      <c r="AK726" s="14">
        <v>9.9442316075610201E-2</v>
      </c>
      <c r="AL726" s="14">
        <v>0.12836439530933999</v>
      </c>
      <c r="AM726" s="14"/>
      <c r="AN726" s="14">
        <v>9.9621770308016902E-2</v>
      </c>
      <c r="AO726" s="14">
        <v>0.151840484094975</v>
      </c>
      <c r="AP726" s="14"/>
      <c r="AQ726" s="14">
        <v>0.120260049600371</v>
      </c>
      <c r="AR726" s="14">
        <v>0.115644700607588</v>
      </c>
      <c r="AS726" s="14">
        <v>0.147846037433989</v>
      </c>
    </row>
    <row r="727" spans="2:45" x14ac:dyDescent="0.35">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row>
    <row r="728" spans="2:45" x14ac:dyDescent="0.35">
      <c r="B728" s="6" t="s">
        <v>245</v>
      </c>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row>
    <row r="729" spans="2:45" x14ac:dyDescent="0.35">
      <c r="B729" s="24" t="s">
        <v>76</v>
      </c>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row>
    <row r="730" spans="2:45" x14ac:dyDescent="0.35">
      <c r="B730" t="s">
        <v>236</v>
      </c>
      <c r="C730" s="14">
        <v>0.48567821255678201</v>
      </c>
      <c r="D730" s="14">
        <v>0.53829424047149199</v>
      </c>
      <c r="E730" s="14">
        <v>0.432447236790588</v>
      </c>
      <c r="F730" s="14"/>
      <c r="G730" s="14">
        <v>0.59347173412532594</v>
      </c>
      <c r="H730" s="14">
        <v>0.56552965340350703</v>
      </c>
      <c r="I730" s="14">
        <v>0.50523905695504301</v>
      </c>
      <c r="J730" s="14">
        <v>0.38678792700938902</v>
      </c>
      <c r="K730" s="14">
        <v>0.37371907634989898</v>
      </c>
      <c r="L730" s="14"/>
      <c r="M730" s="14">
        <v>0.58203165245925104</v>
      </c>
      <c r="N730" s="14">
        <v>0.49519673234498901</v>
      </c>
      <c r="O730" s="14">
        <v>0.48667203232193301</v>
      </c>
      <c r="P730" s="14">
        <v>0.37635882636707602</v>
      </c>
      <c r="Q730" s="14"/>
      <c r="R730" s="14">
        <v>0.56401356161007998</v>
      </c>
      <c r="S730" s="14">
        <v>0.45474439694167501</v>
      </c>
      <c r="T730" s="14">
        <v>0.47990012315546798</v>
      </c>
      <c r="U730" s="14">
        <v>0.457393841731349</v>
      </c>
      <c r="V730" s="14">
        <v>0.50266040552395796</v>
      </c>
      <c r="W730" s="14">
        <v>0.48404336724890701</v>
      </c>
      <c r="X730" s="14">
        <v>0.458794152519581</v>
      </c>
      <c r="Y730" s="14">
        <v>0.48464563017541701</v>
      </c>
      <c r="Z730" s="14">
        <v>0.46640286959031002</v>
      </c>
      <c r="AA730" s="14"/>
      <c r="AB730" s="14">
        <v>0.331416175553569</v>
      </c>
      <c r="AC730" s="14">
        <v>0.44735024803427098</v>
      </c>
      <c r="AD730" s="14">
        <v>0.56835605179631998</v>
      </c>
      <c r="AE730" s="14">
        <v>0.62017750227426405</v>
      </c>
      <c r="AF730" s="14">
        <v>0.62267668450947</v>
      </c>
      <c r="AG730" s="14"/>
      <c r="AH730" s="14">
        <v>0.70614341713221696</v>
      </c>
      <c r="AI730" s="14">
        <v>0.40207550306788697</v>
      </c>
      <c r="AJ730" s="14"/>
      <c r="AK730" s="14">
        <v>0.68255394083628396</v>
      </c>
      <c r="AL730" s="14">
        <v>0.40905508770321097</v>
      </c>
      <c r="AM730" s="14"/>
      <c r="AN730" s="14">
        <v>0.61561271958379504</v>
      </c>
      <c r="AO730" s="14">
        <v>0.381843562405703</v>
      </c>
      <c r="AP730" s="14"/>
      <c r="AQ730" s="14">
        <v>0.61994812887225803</v>
      </c>
      <c r="AR730" s="14">
        <v>0.44191737015245602</v>
      </c>
      <c r="AS730" s="14">
        <v>0.46149300595457798</v>
      </c>
    </row>
    <row r="731" spans="2:45" x14ac:dyDescent="0.35">
      <c r="B731" t="s">
        <v>237</v>
      </c>
      <c r="C731" s="14">
        <v>0.40842770756682001</v>
      </c>
      <c r="D731" s="14">
        <v>0.374561471521907</v>
      </c>
      <c r="E731" s="14">
        <v>0.44251694156068599</v>
      </c>
      <c r="F731" s="14"/>
      <c r="G731" s="14">
        <v>0.29775281980678597</v>
      </c>
      <c r="H731" s="14">
        <v>0.35261046176465699</v>
      </c>
      <c r="I731" s="14">
        <v>0.37973836864452898</v>
      </c>
      <c r="J731" s="14">
        <v>0.49169668367497399</v>
      </c>
      <c r="K731" s="14">
        <v>0.52418665788784702</v>
      </c>
      <c r="L731" s="14"/>
      <c r="M731" s="14">
        <v>0.32652516305513701</v>
      </c>
      <c r="N731" s="14">
        <v>0.40751932858239998</v>
      </c>
      <c r="O731" s="14">
        <v>0.44406207823516097</v>
      </c>
      <c r="P731" s="14">
        <v>0.46223722010899898</v>
      </c>
      <c r="Q731" s="14"/>
      <c r="R731" s="14">
        <v>0.34691187470985302</v>
      </c>
      <c r="S731" s="14">
        <v>0.44156228932171099</v>
      </c>
      <c r="T731" s="14">
        <v>0.40565525090899102</v>
      </c>
      <c r="U731" s="14">
        <v>0.408897435697957</v>
      </c>
      <c r="V731" s="14">
        <v>0.38549030106781301</v>
      </c>
      <c r="W731" s="14">
        <v>0.37484558661520601</v>
      </c>
      <c r="X731" s="14">
        <v>0.45655895125477902</v>
      </c>
      <c r="Y731" s="14">
        <v>0.42496925159783699</v>
      </c>
      <c r="Z731" s="14">
        <v>0.44350260858200902</v>
      </c>
      <c r="AA731" s="14"/>
      <c r="AB731" s="14">
        <v>0.54518023923427095</v>
      </c>
      <c r="AC731" s="14">
        <v>0.435915012568801</v>
      </c>
      <c r="AD731" s="14">
        <v>0.34067422779394702</v>
      </c>
      <c r="AE731" s="14">
        <v>0.28247338708696701</v>
      </c>
      <c r="AF731" s="14">
        <v>0.26544323640099698</v>
      </c>
      <c r="AG731" s="14"/>
      <c r="AH731" s="14">
        <v>0.23777588034205599</v>
      </c>
      <c r="AI731" s="14">
        <v>0.49122425611442999</v>
      </c>
      <c r="AJ731" s="14"/>
      <c r="AK731" s="14">
        <v>0.24080010957279799</v>
      </c>
      <c r="AL731" s="14">
        <v>0.49137024337692897</v>
      </c>
      <c r="AM731" s="14"/>
      <c r="AN731" s="14">
        <v>0.30342310080503798</v>
      </c>
      <c r="AO731" s="14">
        <v>0.49726975840796001</v>
      </c>
      <c r="AP731" s="14"/>
      <c r="AQ731" s="14">
        <v>0.29284621276864298</v>
      </c>
      <c r="AR731" s="14">
        <v>0.46281556090841097</v>
      </c>
      <c r="AS731" s="14">
        <v>0.41595504073969403</v>
      </c>
    </row>
    <row r="732" spans="2:45" x14ac:dyDescent="0.35">
      <c r="B732" t="s">
        <v>70</v>
      </c>
      <c r="C732" s="14">
        <v>0.105894079876398</v>
      </c>
      <c r="D732" s="14">
        <v>8.7144288006601095E-2</v>
      </c>
      <c r="E732" s="14">
        <v>0.12503582164872601</v>
      </c>
      <c r="F732" s="14"/>
      <c r="G732" s="14">
        <v>0.108775446067888</v>
      </c>
      <c r="H732" s="14">
        <v>8.18598848318359E-2</v>
      </c>
      <c r="I732" s="14">
        <v>0.115022574400428</v>
      </c>
      <c r="J732" s="14">
        <v>0.121515389315637</v>
      </c>
      <c r="K732" s="14">
        <v>0.102094265762254</v>
      </c>
      <c r="L732" s="14"/>
      <c r="M732" s="14">
        <v>9.14431844856127E-2</v>
      </c>
      <c r="N732" s="14">
        <v>9.7283939072611306E-2</v>
      </c>
      <c r="O732" s="14">
        <v>6.9265889442906195E-2</v>
      </c>
      <c r="P732" s="14">
        <v>0.161403953523925</v>
      </c>
      <c r="Q732" s="14"/>
      <c r="R732" s="14">
        <v>8.9074563680066901E-2</v>
      </c>
      <c r="S732" s="14">
        <v>0.103693313736614</v>
      </c>
      <c r="T732" s="14">
        <v>0.114444625935541</v>
      </c>
      <c r="U732" s="14">
        <v>0.13370872257069499</v>
      </c>
      <c r="V732" s="14">
        <v>0.11184929340822899</v>
      </c>
      <c r="W732" s="14">
        <v>0.14111104613588701</v>
      </c>
      <c r="X732" s="14">
        <v>8.4646896225640103E-2</v>
      </c>
      <c r="Y732" s="14">
        <v>9.03851182267464E-2</v>
      </c>
      <c r="Z732" s="14">
        <v>9.0094521827680504E-2</v>
      </c>
      <c r="AA732" s="14"/>
      <c r="AB732" s="14">
        <v>0.12340358521215999</v>
      </c>
      <c r="AC732" s="14">
        <v>0.11673473939692799</v>
      </c>
      <c r="AD732" s="14">
        <v>9.0969720409733404E-2</v>
      </c>
      <c r="AE732" s="14">
        <v>9.7349110638769096E-2</v>
      </c>
      <c r="AF732" s="14">
        <v>0.111880079089533</v>
      </c>
      <c r="AG732" s="14"/>
      <c r="AH732" s="14">
        <v>5.6080702525727298E-2</v>
      </c>
      <c r="AI732" s="14">
        <v>0.10670024081768401</v>
      </c>
      <c r="AJ732" s="14"/>
      <c r="AK732" s="14">
        <v>7.6645949590917903E-2</v>
      </c>
      <c r="AL732" s="14">
        <v>9.9574668919860193E-2</v>
      </c>
      <c r="AM732" s="14"/>
      <c r="AN732" s="14">
        <v>8.0964179611166698E-2</v>
      </c>
      <c r="AO732" s="14">
        <v>0.120886679186337</v>
      </c>
      <c r="AP732" s="14"/>
      <c r="AQ732" s="14">
        <v>8.7205658359098506E-2</v>
      </c>
      <c r="AR732" s="14">
        <v>9.5267068939133198E-2</v>
      </c>
      <c r="AS732" s="14">
        <v>0.122551953305727</v>
      </c>
    </row>
    <row r="733" spans="2:45" x14ac:dyDescent="0.35">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row>
    <row r="734" spans="2:45" x14ac:dyDescent="0.35">
      <c r="B734" s="6" t="s">
        <v>247</v>
      </c>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row>
    <row r="735" spans="2:45" x14ac:dyDescent="0.35">
      <c r="B735" s="24" t="s">
        <v>76</v>
      </c>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row>
    <row r="736" spans="2:45" x14ac:dyDescent="0.35">
      <c r="B736" t="s">
        <v>236</v>
      </c>
      <c r="C736" s="14">
        <v>0.24541309038824399</v>
      </c>
      <c r="D736" s="14">
        <v>0.28772101883810902</v>
      </c>
      <c r="E736" s="14">
        <v>0.20211796526600001</v>
      </c>
      <c r="F736" s="14"/>
      <c r="G736" s="14">
        <v>0.31686087338082802</v>
      </c>
      <c r="H736" s="14">
        <v>0.31986038653927701</v>
      </c>
      <c r="I736" s="14">
        <v>0.24040208623030801</v>
      </c>
      <c r="J736" s="14">
        <v>0.19067502767793801</v>
      </c>
      <c r="K736" s="14">
        <v>0.15350308380059899</v>
      </c>
      <c r="L736" s="14"/>
      <c r="M736" s="14">
        <v>0.29423658122484198</v>
      </c>
      <c r="N736" s="14">
        <v>0.23939178901570701</v>
      </c>
      <c r="O736" s="14">
        <v>0.248490813504122</v>
      </c>
      <c r="P736" s="14">
        <v>0.19789622160992801</v>
      </c>
      <c r="Q736" s="14"/>
      <c r="R736" s="14">
        <v>0.324967378030523</v>
      </c>
      <c r="S736" s="14">
        <v>0.21950343336008199</v>
      </c>
      <c r="T736" s="14">
        <v>0.19662841992843</v>
      </c>
      <c r="U736" s="14">
        <v>0.20464270848819199</v>
      </c>
      <c r="V736" s="14">
        <v>0.25982608924693001</v>
      </c>
      <c r="W736" s="14">
        <v>0.339857636190804</v>
      </c>
      <c r="X736" s="14">
        <v>0.18392245287436301</v>
      </c>
      <c r="Y736" s="14">
        <v>0.225108652100696</v>
      </c>
      <c r="Z736" s="14">
        <v>0.22369998577265299</v>
      </c>
      <c r="AA736" s="14"/>
      <c r="AB736" s="14">
        <v>0.15972526472982501</v>
      </c>
      <c r="AC736" s="14">
        <v>0.188777260478832</v>
      </c>
      <c r="AD736" s="14">
        <v>0.30623067755002997</v>
      </c>
      <c r="AE736" s="14">
        <v>0.37520569508356899</v>
      </c>
      <c r="AF736" s="14">
        <v>0.312244707625292</v>
      </c>
      <c r="AG736" s="14"/>
      <c r="AH736" s="14">
        <v>0.41363887371267299</v>
      </c>
      <c r="AI736" s="14">
        <v>0.17902035422677001</v>
      </c>
      <c r="AJ736" s="14"/>
      <c r="AK736" s="14">
        <v>0.426479611331879</v>
      </c>
      <c r="AL736" s="14">
        <v>0.17158700649494099</v>
      </c>
      <c r="AM736" s="14"/>
      <c r="AN736" s="14">
        <v>0.36936354607900201</v>
      </c>
      <c r="AO736" s="14">
        <v>0.146415184824289</v>
      </c>
      <c r="AP736" s="14"/>
      <c r="AQ736" s="14">
        <v>0.33632996697416601</v>
      </c>
      <c r="AR736" s="14">
        <v>0.21415877746664799</v>
      </c>
      <c r="AS736" s="14">
        <v>0.22980624413488099</v>
      </c>
    </row>
    <row r="737" spans="2:45" x14ac:dyDescent="0.35">
      <c r="B737" t="s">
        <v>237</v>
      </c>
      <c r="C737" s="14">
        <v>0.63129103831251399</v>
      </c>
      <c r="D737" s="14">
        <v>0.58830759194057203</v>
      </c>
      <c r="E737" s="14">
        <v>0.67502551270237898</v>
      </c>
      <c r="F737" s="14"/>
      <c r="G737" s="14">
        <v>0.53950858686678604</v>
      </c>
      <c r="H737" s="14">
        <v>0.57132932941179504</v>
      </c>
      <c r="I737" s="14">
        <v>0.62081356988879899</v>
      </c>
      <c r="J737" s="14">
        <v>0.69827954647346802</v>
      </c>
      <c r="K737" s="14">
        <v>0.73031991946489305</v>
      </c>
      <c r="L737" s="14"/>
      <c r="M737" s="14">
        <v>0.60930105364672904</v>
      </c>
      <c r="N737" s="14">
        <v>0.66346298205472798</v>
      </c>
      <c r="O737" s="14">
        <v>0.62968148408087898</v>
      </c>
      <c r="P737" s="14">
        <v>0.62281860993929306</v>
      </c>
      <c r="Q737" s="14"/>
      <c r="R737" s="14">
        <v>0.55448818423055302</v>
      </c>
      <c r="S737" s="14">
        <v>0.67311758073716699</v>
      </c>
      <c r="T737" s="14">
        <v>0.69356197225387695</v>
      </c>
      <c r="U737" s="14">
        <v>0.64777566193171798</v>
      </c>
      <c r="V737" s="14">
        <v>0.59607029195411199</v>
      </c>
      <c r="W737" s="14">
        <v>0.53207924718772204</v>
      </c>
      <c r="X737" s="14">
        <v>0.74330455790471595</v>
      </c>
      <c r="Y737" s="14">
        <v>0.59193203778550396</v>
      </c>
      <c r="Z737" s="14">
        <v>0.64256021178557099</v>
      </c>
      <c r="AA737" s="14"/>
      <c r="AB737" s="14">
        <v>0.68267597513487299</v>
      </c>
      <c r="AC737" s="14">
        <v>0.69724979617760896</v>
      </c>
      <c r="AD737" s="14">
        <v>0.58275912000156305</v>
      </c>
      <c r="AE737" s="14">
        <v>0.53222506737848796</v>
      </c>
      <c r="AF737" s="14">
        <v>0.51894423269504797</v>
      </c>
      <c r="AG737" s="14"/>
      <c r="AH737" s="14">
        <v>0.49434911232213302</v>
      </c>
      <c r="AI737" s="14">
        <v>0.70227230005385699</v>
      </c>
      <c r="AJ737" s="14"/>
      <c r="AK737" s="14">
        <v>0.46172552341649098</v>
      </c>
      <c r="AL737" s="14">
        <v>0.717415314731497</v>
      </c>
      <c r="AM737" s="14"/>
      <c r="AN737" s="14">
        <v>0.52909441418108105</v>
      </c>
      <c r="AO737" s="14">
        <v>0.71648227391568498</v>
      </c>
      <c r="AP737" s="14"/>
      <c r="AQ737" s="14">
        <v>0.55867074467086897</v>
      </c>
      <c r="AR737" s="14">
        <v>0.66958062360494996</v>
      </c>
      <c r="AS737" s="14">
        <v>0.63757828436536501</v>
      </c>
    </row>
    <row r="738" spans="2:45" x14ac:dyDescent="0.35">
      <c r="B738" t="s">
        <v>70</v>
      </c>
      <c r="C738" s="14">
        <v>0.12329587129924199</v>
      </c>
      <c r="D738" s="14">
        <v>0.12397138922131901</v>
      </c>
      <c r="E738" s="14">
        <v>0.12285652203162099</v>
      </c>
      <c r="F738" s="14"/>
      <c r="G738" s="14">
        <v>0.14363053975238599</v>
      </c>
      <c r="H738" s="14">
        <v>0.10881028404892799</v>
      </c>
      <c r="I738" s="14">
        <v>0.138784343880893</v>
      </c>
      <c r="J738" s="14">
        <v>0.111045425848594</v>
      </c>
      <c r="K738" s="14">
        <v>0.116176996734508</v>
      </c>
      <c r="L738" s="14"/>
      <c r="M738" s="14">
        <v>9.6462365128428207E-2</v>
      </c>
      <c r="N738" s="14">
        <v>9.7145228929565106E-2</v>
      </c>
      <c r="O738" s="14">
        <v>0.121827702414999</v>
      </c>
      <c r="P738" s="14">
        <v>0.17928516845077899</v>
      </c>
      <c r="Q738" s="14"/>
      <c r="R738" s="14">
        <v>0.12054443773892499</v>
      </c>
      <c r="S738" s="14">
        <v>0.10737898590275</v>
      </c>
      <c r="T738" s="14">
        <v>0.109809607817693</v>
      </c>
      <c r="U738" s="14">
        <v>0.14758162958009</v>
      </c>
      <c r="V738" s="14">
        <v>0.144103618798959</v>
      </c>
      <c r="W738" s="14">
        <v>0.12806311662147499</v>
      </c>
      <c r="X738" s="14">
        <v>7.2772989220921097E-2</v>
      </c>
      <c r="Y738" s="14">
        <v>0.18295931011380001</v>
      </c>
      <c r="Z738" s="14">
        <v>0.13373980244177699</v>
      </c>
      <c r="AA738" s="14"/>
      <c r="AB738" s="14">
        <v>0.157598760135302</v>
      </c>
      <c r="AC738" s="14">
        <v>0.11397294334355899</v>
      </c>
      <c r="AD738" s="14">
        <v>0.11101020244840799</v>
      </c>
      <c r="AE738" s="14">
        <v>9.2569237537943105E-2</v>
      </c>
      <c r="AF738" s="14">
        <v>0.16881105967966001</v>
      </c>
      <c r="AG738" s="14"/>
      <c r="AH738" s="14">
        <v>9.2012013965194595E-2</v>
      </c>
      <c r="AI738" s="14">
        <v>0.118707345719374</v>
      </c>
      <c r="AJ738" s="14"/>
      <c r="AK738" s="14">
        <v>0.111794865251631</v>
      </c>
      <c r="AL738" s="14">
        <v>0.11099767877356199</v>
      </c>
      <c r="AM738" s="14"/>
      <c r="AN738" s="14">
        <v>0.101542039739916</v>
      </c>
      <c r="AO738" s="14">
        <v>0.137102541260026</v>
      </c>
      <c r="AP738" s="14"/>
      <c r="AQ738" s="14">
        <v>0.104999288354964</v>
      </c>
      <c r="AR738" s="14">
        <v>0.116260598928401</v>
      </c>
      <c r="AS738" s="14">
        <v>0.132615471499754</v>
      </c>
    </row>
    <row r="739" spans="2:45" x14ac:dyDescent="0.35">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row>
    <row r="740" spans="2:45" x14ac:dyDescent="0.35">
      <c r="B740" s="6" t="s">
        <v>244</v>
      </c>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row>
    <row r="741" spans="2:45" x14ac:dyDescent="0.35">
      <c r="B741" s="24" t="s">
        <v>76</v>
      </c>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row>
    <row r="742" spans="2:45" x14ac:dyDescent="0.35">
      <c r="B742" t="s">
        <v>236</v>
      </c>
      <c r="C742" s="14">
        <v>0.32619682699793401</v>
      </c>
      <c r="D742" s="14">
        <v>0.36846504253926998</v>
      </c>
      <c r="E742" s="14">
        <v>0.283100871718031</v>
      </c>
      <c r="F742" s="14"/>
      <c r="G742" s="14">
        <v>0.45293587168767302</v>
      </c>
      <c r="H742" s="14">
        <v>0.39828026665631699</v>
      </c>
      <c r="I742" s="14">
        <v>0.36374030300101901</v>
      </c>
      <c r="J742" s="14">
        <v>0.21674887736097101</v>
      </c>
      <c r="K742" s="14">
        <v>0.19515985435457101</v>
      </c>
      <c r="L742" s="14"/>
      <c r="M742" s="14">
        <v>0.39657661009631801</v>
      </c>
      <c r="N742" s="14">
        <v>0.30229150973938801</v>
      </c>
      <c r="O742" s="14">
        <v>0.32714297750337001</v>
      </c>
      <c r="P742" s="14">
        <v>0.2769404459973</v>
      </c>
      <c r="Q742" s="14"/>
      <c r="R742" s="14">
        <v>0.41258293306390698</v>
      </c>
      <c r="S742" s="14">
        <v>0.27928992533547597</v>
      </c>
      <c r="T742" s="14">
        <v>0.23705817150070199</v>
      </c>
      <c r="U742" s="14">
        <v>0.25212662666102698</v>
      </c>
      <c r="V742" s="14">
        <v>0.34443946435969403</v>
      </c>
      <c r="W742" s="14">
        <v>0.384104835708661</v>
      </c>
      <c r="X742" s="14">
        <v>0.32125178379550801</v>
      </c>
      <c r="Y742" s="14">
        <v>0.36154412038473099</v>
      </c>
      <c r="Z742" s="14">
        <v>0.34182141388291798</v>
      </c>
      <c r="AA742" s="14"/>
      <c r="AB742" s="14">
        <v>0.24103472394074399</v>
      </c>
      <c r="AC742" s="14">
        <v>0.29948748155643501</v>
      </c>
      <c r="AD742" s="14">
        <v>0.36435655422966701</v>
      </c>
      <c r="AE742" s="14">
        <v>0.43946702914261299</v>
      </c>
      <c r="AF742" s="14">
        <v>0.39004888629270701</v>
      </c>
      <c r="AG742" s="14"/>
      <c r="AH742" s="14">
        <v>0.50921891356794502</v>
      </c>
      <c r="AI742" s="14">
        <v>0.249688101123796</v>
      </c>
      <c r="AJ742" s="14"/>
      <c r="AK742" s="14">
        <v>0.50464952263618401</v>
      </c>
      <c r="AL742" s="14">
        <v>0.25336604289454701</v>
      </c>
      <c r="AM742" s="14"/>
      <c r="AN742" s="14">
        <v>0.45473504870711201</v>
      </c>
      <c r="AO742" s="14">
        <v>0.22580842823802599</v>
      </c>
      <c r="AP742" s="14"/>
      <c r="AQ742" s="14">
        <v>0.42189878369012002</v>
      </c>
      <c r="AR742" s="14">
        <v>0.29221174623235002</v>
      </c>
      <c r="AS742" s="14">
        <v>0.32177207006449898</v>
      </c>
    </row>
    <row r="743" spans="2:45" x14ac:dyDescent="0.35">
      <c r="B743" t="s">
        <v>237</v>
      </c>
      <c r="C743" s="14">
        <v>0.54624208431603605</v>
      </c>
      <c r="D743" s="14">
        <v>0.51534766294388001</v>
      </c>
      <c r="E743" s="14">
        <v>0.57760179446923399</v>
      </c>
      <c r="F743" s="14"/>
      <c r="G743" s="14">
        <v>0.426614542816596</v>
      </c>
      <c r="H743" s="14">
        <v>0.48888652906616398</v>
      </c>
      <c r="I743" s="14">
        <v>0.490834480829897</v>
      </c>
      <c r="J743" s="14">
        <v>0.64809496804590705</v>
      </c>
      <c r="K743" s="14">
        <v>0.68305022904611401</v>
      </c>
      <c r="L743" s="14"/>
      <c r="M743" s="14">
        <v>0.49455299843226702</v>
      </c>
      <c r="N743" s="14">
        <v>0.59772888629916499</v>
      </c>
      <c r="O743" s="14">
        <v>0.55842763078843305</v>
      </c>
      <c r="P743" s="14">
        <v>0.536870359858721</v>
      </c>
      <c r="Q743" s="14"/>
      <c r="R743" s="14">
        <v>0.46449406004257299</v>
      </c>
      <c r="S743" s="14">
        <v>0.57847232880354904</v>
      </c>
      <c r="T743" s="14">
        <v>0.63503126646252495</v>
      </c>
      <c r="U743" s="14">
        <v>0.57377090234551897</v>
      </c>
      <c r="V743" s="14">
        <v>0.53022475009801795</v>
      </c>
      <c r="W743" s="14">
        <v>0.4787309160448</v>
      </c>
      <c r="X743" s="14">
        <v>0.56894432100729098</v>
      </c>
      <c r="Y743" s="14">
        <v>0.54498995394243599</v>
      </c>
      <c r="Z743" s="14">
        <v>0.56177908798198295</v>
      </c>
      <c r="AA743" s="14"/>
      <c r="AB743" s="14">
        <v>0.61372676522915304</v>
      </c>
      <c r="AC743" s="14">
        <v>0.57091186102322899</v>
      </c>
      <c r="AD743" s="14">
        <v>0.52072244361665898</v>
      </c>
      <c r="AE743" s="14">
        <v>0.45221662904752702</v>
      </c>
      <c r="AF743" s="14">
        <v>0.40505357813714499</v>
      </c>
      <c r="AG743" s="14"/>
      <c r="AH743" s="14">
        <v>0.41995990755002099</v>
      </c>
      <c r="AI743" s="14">
        <v>0.62100172030035306</v>
      </c>
      <c r="AJ743" s="14"/>
      <c r="AK743" s="14">
        <v>0.39967769779992102</v>
      </c>
      <c r="AL743" s="14">
        <v>0.62561313551109998</v>
      </c>
      <c r="AM743" s="14"/>
      <c r="AN743" s="14">
        <v>0.44505802170313102</v>
      </c>
      <c r="AO743" s="14">
        <v>0.63286444557800503</v>
      </c>
      <c r="AP743" s="14"/>
      <c r="AQ743" s="14">
        <v>0.487021139926407</v>
      </c>
      <c r="AR743" s="14">
        <v>0.58471599225734106</v>
      </c>
      <c r="AS743" s="14">
        <v>0.53536210127249395</v>
      </c>
    </row>
    <row r="744" spans="2:45" x14ac:dyDescent="0.35">
      <c r="B744" t="s">
        <v>70</v>
      </c>
      <c r="C744" s="14">
        <v>0.12756108868603</v>
      </c>
      <c r="D744" s="14">
        <v>0.11618729451685</v>
      </c>
      <c r="E744" s="14">
        <v>0.13929733381273501</v>
      </c>
      <c r="F744" s="14"/>
      <c r="G744" s="14">
        <v>0.12044958549573</v>
      </c>
      <c r="H744" s="14">
        <v>0.112833204277519</v>
      </c>
      <c r="I744" s="14">
        <v>0.14542521616908399</v>
      </c>
      <c r="J744" s="14">
        <v>0.135156154593121</v>
      </c>
      <c r="K744" s="14">
        <v>0.121789916599314</v>
      </c>
      <c r="L744" s="14"/>
      <c r="M744" s="14">
        <v>0.108870391471415</v>
      </c>
      <c r="N744" s="14">
        <v>9.9979603961447103E-2</v>
      </c>
      <c r="O744" s="14">
        <v>0.11442939170819701</v>
      </c>
      <c r="P744" s="14">
        <v>0.186189194143979</v>
      </c>
      <c r="Q744" s="14"/>
      <c r="R744" s="14">
        <v>0.12292300689352</v>
      </c>
      <c r="S744" s="14">
        <v>0.14223774586097501</v>
      </c>
      <c r="T744" s="14">
        <v>0.12791056203677301</v>
      </c>
      <c r="U744" s="14">
        <v>0.17410247099345399</v>
      </c>
      <c r="V744" s="14">
        <v>0.125335785542288</v>
      </c>
      <c r="W744" s="14">
        <v>0.137164248246539</v>
      </c>
      <c r="X744" s="14">
        <v>0.109803895197201</v>
      </c>
      <c r="Y744" s="14">
        <v>9.3465925672833503E-2</v>
      </c>
      <c r="Z744" s="14">
        <v>9.6399498135099002E-2</v>
      </c>
      <c r="AA744" s="14"/>
      <c r="AB744" s="14">
        <v>0.145238510830103</v>
      </c>
      <c r="AC744" s="14">
        <v>0.129600657420336</v>
      </c>
      <c r="AD744" s="14">
        <v>0.114921002153674</v>
      </c>
      <c r="AE744" s="14">
        <v>0.10831634180986</v>
      </c>
      <c r="AF744" s="14">
        <v>0.204897535570148</v>
      </c>
      <c r="AG744" s="14"/>
      <c r="AH744" s="14">
        <v>7.0821178882033597E-2</v>
      </c>
      <c r="AI744" s="14">
        <v>0.129310178575851</v>
      </c>
      <c r="AJ744" s="14"/>
      <c r="AK744" s="14">
        <v>9.5672779563894597E-2</v>
      </c>
      <c r="AL744" s="14">
        <v>0.121020821594353</v>
      </c>
      <c r="AM744" s="14"/>
      <c r="AN744" s="14">
        <v>0.10020692958975801</v>
      </c>
      <c r="AO744" s="14">
        <v>0.141327126183969</v>
      </c>
      <c r="AP744" s="14"/>
      <c r="AQ744" s="14">
        <v>9.1080076383473305E-2</v>
      </c>
      <c r="AR744" s="14">
        <v>0.12307226151030901</v>
      </c>
      <c r="AS744" s="14">
        <v>0.14286582866300801</v>
      </c>
    </row>
    <row r="745" spans="2:45" x14ac:dyDescent="0.35">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row>
    <row r="746" spans="2:45" x14ac:dyDescent="0.35">
      <c r="B746" s="6" t="s">
        <v>241</v>
      </c>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row>
    <row r="747" spans="2:45" x14ac:dyDescent="0.35">
      <c r="B747" s="24" t="s">
        <v>76</v>
      </c>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row>
    <row r="748" spans="2:45" x14ac:dyDescent="0.35">
      <c r="B748" t="s">
        <v>236</v>
      </c>
      <c r="C748" s="14">
        <v>0.38424568654257801</v>
      </c>
      <c r="D748" s="14">
        <v>0.44650503672715702</v>
      </c>
      <c r="E748" s="14">
        <v>0.32107731636082398</v>
      </c>
      <c r="F748" s="14"/>
      <c r="G748" s="14">
        <v>0.45110379825277802</v>
      </c>
      <c r="H748" s="14">
        <v>0.43180033778541499</v>
      </c>
      <c r="I748" s="14">
        <v>0.39870176676979302</v>
      </c>
      <c r="J748" s="14">
        <v>0.32789027031222401</v>
      </c>
      <c r="K748" s="14">
        <v>0.30826488653050899</v>
      </c>
      <c r="L748" s="14"/>
      <c r="M748" s="14">
        <v>0.476480872519429</v>
      </c>
      <c r="N748" s="14">
        <v>0.38146431650512003</v>
      </c>
      <c r="O748" s="14">
        <v>0.41384097613368598</v>
      </c>
      <c r="P748" s="14">
        <v>0.264998097505035</v>
      </c>
      <c r="Q748" s="14"/>
      <c r="R748" s="14">
        <v>0.51075484351717604</v>
      </c>
      <c r="S748" s="14">
        <v>0.34980035304812601</v>
      </c>
      <c r="T748" s="14">
        <v>0.36913357489488702</v>
      </c>
      <c r="U748" s="14">
        <v>0.31712508446049198</v>
      </c>
      <c r="V748" s="14">
        <v>0.37506795333191401</v>
      </c>
      <c r="W748" s="14">
        <v>0.40217923841506198</v>
      </c>
      <c r="X748" s="14">
        <v>0.32227124923126499</v>
      </c>
      <c r="Y748" s="14">
        <v>0.42002413671763</v>
      </c>
      <c r="Z748" s="14">
        <v>0.36593637438516902</v>
      </c>
      <c r="AA748" s="14"/>
      <c r="AB748" s="14">
        <v>0.27019686102691398</v>
      </c>
      <c r="AC748" s="14">
        <v>0.30759929919315698</v>
      </c>
      <c r="AD748" s="14">
        <v>0.49096565702617001</v>
      </c>
      <c r="AE748" s="14">
        <v>0.49331661200593602</v>
      </c>
      <c r="AF748" s="14">
        <v>0.45873444739993202</v>
      </c>
      <c r="AG748" s="14"/>
      <c r="AH748" s="14">
        <v>0.55928130610564597</v>
      </c>
      <c r="AI748" s="14">
        <v>0.321770235500695</v>
      </c>
      <c r="AJ748" s="14"/>
      <c r="AK748" s="14">
        <v>0.56002143049623399</v>
      </c>
      <c r="AL748" s="14">
        <v>0.32204685258843402</v>
      </c>
      <c r="AM748" s="14"/>
      <c r="AN748" s="14">
        <v>0.522893111462018</v>
      </c>
      <c r="AO748" s="14">
        <v>0.27625704975946602</v>
      </c>
      <c r="AP748" s="14"/>
      <c r="AQ748" s="14">
        <v>0.52621966740841797</v>
      </c>
      <c r="AR748" s="14">
        <v>0.33044573880544897</v>
      </c>
      <c r="AS748" s="14">
        <v>0.36570318823542702</v>
      </c>
    </row>
    <row r="749" spans="2:45" x14ac:dyDescent="0.35">
      <c r="B749" t="s">
        <v>237</v>
      </c>
      <c r="C749" s="14">
        <v>0.48655254071521697</v>
      </c>
      <c r="D749" s="14">
        <v>0.43498124071935601</v>
      </c>
      <c r="E749" s="14">
        <v>0.53867388807799099</v>
      </c>
      <c r="F749" s="14"/>
      <c r="G749" s="14">
        <v>0.45076391690540202</v>
      </c>
      <c r="H749" s="14">
        <v>0.45133200676464902</v>
      </c>
      <c r="I749" s="14">
        <v>0.437539506210674</v>
      </c>
      <c r="J749" s="14">
        <v>0.53555048665500304</v>
      </c>
      <c r="K749" s="14">
        <v>0.56667748916250305</v>
      </c>
      <c r="L749" s="14"/>
      <c r="M749" s="14">
        <v>0.40143362505937402</v>
      </c>
      <c r="N749" s="14">
        <v>0.50549108824799804</v>
      </c>
      <c r="O749" s="14">
        <v>0.48827292686440399</v>
      </c>
      <c r="P749" s="14">
        <v>0.55510919966155803</v>
      </c>
      <c r="Q749" s="14"/>
      <c r="R749" s="14">
        <v>0.37110166100387798</v>
      </c>
      <c r="S749" s="14">
        <v>0.50542123214875401</v>
      </c>
      <c r="T749" s="14">
        <v>0.52058749558839901</v>
      </c>
      <c r="U749" s="14">
        <v>0.50376701155951897</v>
      </c>
      <c r="V749" s="14">
        <v>0.484000840398909</v>
      </c>
      <c r="W749" s="14">
        <v>0.45447560241047302</v>
      </c>
      <c r="X749" s="14">
        <v>0.592238853934964</v>
      </c>
      <c r="Y749" s="14">
        <v>0.45735336629969298</v>
      </c>
      <c r="Z749" s="14">
        <v>0.52111247463965504</v>
      </c>
      <c r="AA749" s="14"/>
      <c r="AB749" s="14">
        <v>0.57102418236178498</v>
      </c>
      <c r="AC749" s="14">
        <v>0.567471452045469</v>
      </c>
      <c r="AD749" s="14">
        <v>0.387571842371358</v>
      </c>
      <c r="AE749" s="14">
        <v>0.40883434834841098</v>
      </c>
      <c r="AF749" s="14">
        <v>0.35386385115277103</v>
      </c>
      <c r="AG749" s="14"/>
      <c r="AH749" s="14">
        <v>0.36981403927006401</v>
      </c>
      <c r="AI749" s="14">
        <v>0.54748835624937298</v>
      </c>
      <c r="AJ749" s="14"/>
      <c r="AK749" s="14">
        <v>0.36603630155726202</v>
      </c>
      <c r="AL749" s="14">
        <v>0.54515228531443205</v>
      </c>
      <c r="AM749" s="14"/>
      <c r="AN749" s="14">
        <v>0.38502315821285499</v>
      </c>
      <c r="AO749" s="14">
        <v>0.56994857730896897</v>
      </c>
      <c r="AP749" s="14"/>
      <c r="AQ749" s="14">
        <v>0.379304643801671</v>
      </c>
      <c r="AR749" s="14">
        <v>0.53973988254916305</v>
      </c>
      <c r="AS749" s="14">
        <v>0.50869886612154902</v>
      </c>
    </row>
    <row r="750" spans="2:45" x14ac:dyDescent="0.35">
      <c r="B750" t="s">
        <v>70</v>
      </c>
      <c r="C750" s="14">
        <v>0.12920177274220601</v>
      </c>
      <c r="D750" s="14">
        <v>0.11851372255348699</v>
      </c>
      <c r="E750" s="14">
        <v>0.140248795561186</v>
      </c>
      <c r="F750" s="14"/>
      <c r="G750" s="14">
        <v>9.8132284841819795E-2</v>
      </c>
      <c r="H750" s="14">
        <v>0.11686765544993601</v>
      </c>
      <c r="I750" s="14">
        <v>0.16375872701953401</v>
      </c>
      <c r="J750" s="14">
        <v>0.136559243032773</v>
      </c>
      <c r="K750" s="14">
        <v>0.125057624306988</v>
      </c>
      <c r="L750" s="14"/>
      <c r="M750" s="14">
        <v>0.12208550242119701</v>
      </c>
      <c r="N750" s="14">
        <v>0.113044595246882</v>
      </c>
      <c r="O750" s="14">
        <v>9.7886097001909506E-2</v>
      </c>
      <c r="P750" s="14">
        <v>0.179892702833407</v>
      </c>
      <c r="Q750" s="14"/>
      <c r="R750" s="14">
        <v>0.118143495478946</v>
      </c>
      <c r="S750" s="14">
        <v>0.14477841480312001</v>
      </c>
      <c r="T750" s="14">
        <v>0.110278929516714</v>
      </c>
      <c r="U750" s="14">
        <v>0.17910790397998899</v>
      </c>
      <c r="V750" s="14">
        <v>0.14093120626917699</v>
      </c>
      <c r="W750" s="14">
        <v>0.143345159174465</v>
      </c>
      <c r="X750" s="14">
        <v>8.5489896833771103E-2</v>
      </c>
      <c r="Y750" s="14">
        <v>0.12262249698267701</v>
      </c>
      <c r="Z750" s="14">
        <v>0.112951150975176</v>
      </c>
      <c r="AA750" s="14"/>
      <c r="AB750" s="14">
        <v>0.15877895661130201</v>
      </c>
      <c r="AC750" s="14">
        <v>0.124929248761373</v>
      </c>
      <c r="AD750" s="14">
        <v>0.121462500602472</v>
      </c>
      <c r="AE750" s="14">
        <v>9.7849039645653002E-2</v>
      </c>
      <c r="AF750" s="14">
        <v>0.18740170144729701</v>
      </c>
      <c r="AG750" s="14"/>
      <c r="AH750" s="14">
        <v>7.0904654624290103E-2</v>
      </c>
      <c r="AI750" s="14">
        <v>0.130741408249932</v>
      </c>
      <c r="AJ750" s="14"/>
      <c r="AK750" s="14">
        <v>7.3942267946503895E-2</v>
      </c>
      <c r="AL750" s="14">
        <v>0.13280086209713399</v>
      </c>
      <c r="AM750" s="14"/>
      <c r="AN750" s="14">
        <v>9.2083730325127497E-2</v>
      </c>
      <c r="AO750" s="14">
        <v>0.153794372931565</v>
      </c>
      <c r="AP750" s="14"/>
      <c r="AQ750" s="14">
        <v>9.4475688789910195E-2</v>
      </c>
      <c r="AR750" s="14">
        <v>0.129814378645388</v>
      </c>
      <c r="AS750" s="14">
        <v>0.12559794564302401</v>
      </c>
    </row>
    <row r="751" spans="2:45" x14ac:dyDescent="0.35">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row>
    <row r="752" spans="2:45" x14ac:dyDescent="0.35">
      <c r="B752" s="6" t="s">
        <v>248</v>
      </c>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row>
    <row r="753" spans="2:45" x14ac:dyDescent="0.35">
      <c r="B753" s="24" t="s">
        <v>76</v>
      </c>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row>
    <row r="754" spans="2:45" x14ac:dyDescent="0.35">
      <c r="B754" t="s">
        <v>236</v>
      </c>
      <c r="C754" s="14">
        <v>0.20006131436146099</v>
      </c>
      <c r="D754" s="14">
        <v>0.23859317138557501</v>
      </c>
      <c r="E754" s="14">
        <v>0.16048990308051</v>
      </c>
      <c r="F754" s="14"/>
      <c r="G754" s="14">
        <v>0.29868345308988298</v>
      </c>
      <c r="H754" s="14">
        <v>0.25959371484807497</v>
      </c>
      <c r="I754" s="14">
        <v>0.20516159108057799</v>
      </c>
      <c r="J754" s="14">
        <v>0.137179640615927</v>
      </c>
      <c r="K754" s="14">
        <v>9.6044688596194597E-2</v>
      </c>
      <c r="L754" s="14"/>
      <c r="M754" s="14">
        <v>0.19044681806021599</v>
      </c>
      <c r="N754" s="14">
        <v>0.17800316219044199</v>
      </c>
      <c r="O754" s="14">
        <v>0.24022149788376801</v>
      </c>
      <c r="P754" s="14">
        <v>0.20003140967225899</v>
      </c>
      <c r="Q754" s="14"/>
      <c r="R754" s="14">
        <v>0.29460304826630201</v>
      </c>
      <c r="S754" s="14">
        <v>0.145022768162796</v>
      </c>
      <c r="T754" s="14">
        <v>0.18748908352570601</v>
      </c>
      <c r="U754" s="14">
        <v>0.164880532965691</v>
      </c>
      <c r="V754" s="14">
        <v>0.160637106308297</v>
      </c>
      <c r="W754" s="14">
        <v>0.29600066493093502</v>
      </c>
      <c r="X754" s="14">
        <v>0.15181676823262699</v>
      </c>
      <c r="Y754" s="14">
        <v>0.146808510401017</v>
      </c>
      <c r="Z754" s="14">
        <v>0.20184943646390099</v>
      </c>
      <c r="AA754" s="14"/>
      <c r="AB754" s="14">
        <v>0.148484304084855</v>
      </c>
      <c r="AC754" s="14">
        <v>0.17732676893383301</v>
      </c>
      <c r="AD754" s="14">
        <v>0.21043827153717801</v>
      </c>
      <c r="AE754" s="14">
        <v>0.26407336595059699</v>
      </c>
      <c r="AF754" s="14">
        <v>0.330964302003945</v>
      </c>
      <c r="AG754" s="14"/>
      <c r="AH754" s="14">
        <v>0.338670810923965</v>
      </c>
      <c r="AI754" s="14">
        <v>0.13642207850847099</v>
      </c>
      <c r="AJ754" s="14"/>
      <c r="AK754" s="14">
        <v>0.32694787906734901</v>
      </c>
      <c r="AL754" s="14">
        <v>0.14647384766570801</v>
      </c>
      <c r="AM754" s="14"/>
      <c r="AN754" s="14">
        <v>0.31279945551354599</v>
      </c>
      <c r="AO754" s="14">
        <v>0.110115109628441</v>
      </c>
      <c r="AP754" s="14"/>
      <c r="AQ754" s="14">
        <v>0.264405396787396</v>
      </c>
      <c r="AR754" s="14">
        <v>0.17080832489740799</v>
      </c>
      <c r="AS754" s="14">
        <v>0.21131315866636999</v>
      </c>
    </row>
    <row r="755" spans="2:45" x14ac:dyDescent="0.35">
      <c r="B755" t="s">
        <v>237</v>
      </c>
      <c r="C755" s="14">
        <v>0.67370784524094995</v>
      </c>
      <c r="D755" s="14">
        <v>0.64860753869608301</v>
      </c>
      <c r="E755" s="14">
        <v>0.69946774247895505</v>
      </c>
      <c r="F755" s="14"/>
      <c r="G755" s="14">
        <v>0.57409314934022604</v>
      </c>
      <c r="H755" s="14">
        <v>0.62090278528857201</v>
      </c>
      <c r="I755" s="14">
        <v>0.66104836951197599</v>
      </c>
      <c r="J755" s="14">
        <v>0.73335610488189695</v>
      </c>
      <c r="K755" s="14">
        <v>0.78371291729128301</v>
      </c>
      <c r="L755" s="14"/>
      <c r="M755" s="14">
        <v>0.69276082389548699</v>
      </c>
      <c r="N755" s="14">
        <v>0.71681436562418099</v>
      </c>
      <c r="O755" s="14">
        <v>0.66297662441168204</v>
      </c>
      <c r="P755" s="14">
        <v>0.617174492848372</v>
      </c>
      <c r="Q755" s="14"/>
      <c r="R755" s="14">
        <v>0.59538813662055301</v>
      </c>
      <c r="S755" s="14">
        <v>0.71237136257453004</v>
      </c>
      <c r="T755" s="14">
        <v>0.70327270233150097</v>
      </c>
      <c r="U755" s="14">
        <v>0.66538916736660203</v>
      </c>
      <c r="V755" s="14">
        <v>0.70893875194241796</v>
      </c>
      <c r="W755" s="14">
        <v>0.58165111771236599</v>
      </c>
      <c r="X755" s="14">
        <v>0.73938063542358601</v>
      </c>
      <c r="Y755" s="14">
        <v>0.72454546105116802</v>
      </c>
      <c r="Z755" s="14">
        <v>0.68338082199058603</v>
      </c>
      <c r="AA755" s="14"/>
      <c r="AB755" s="14">
        <v>0.70651164900996499</v>
      </c>
      <c r="AC755" s="14">
        <v>0.712071874030062</v>
      </c>
      <c r="AD755" s="14">
        <v>0.670166474845166</v>
      </c>
      <c r="AE755" s="14">
        <v>0.62466082819737401</v>
      </c>
      <c r="AF755" s="14">
        <v>0.48600422448942399</v>
      </c>
      <c r="AG755" s="14"/>
      <c r="AH755" s="14">
        <v>0.56839701673028398</v>
      </c>
      <c r="AI755" s="14">
        <v>0.74473923570712497</v>
      </c>
      <c r="AJ755" s="14"/>
      <c r="AK755" s="14">
        <v>0.56934834923497901</v>
      </c>
      <c r="AL755" s="14">
        <v>0.73566786558945796</v>
      </c>
      <c r="AM755" s="14"/>
      <c r="AN755" s="14">
        <v>0.58234926542916998</v>
      </c>
      <c r="AO755" s="14">
        <v>0.75385606090304602</v>
      </c>
      <c r="AP755" s="14"/>
      <c r="AQ755" s="14">
        <v>0.63548175014833896</v>
      </c>
      <c r="AR755" s="14">
        <v>0.71183348868478502</v>
      </c>
      <c r="AS755" s="14">
        <v>0.64823783941033897</v>
      </c>
    </row>
    <row r="756" spans="2:45" x14ac:dyDescent="0.35">
      <c r="B756" t="s">
        <v>70</v>
      </c>
      <c r="C756" s="14">
        <v>0.126230840397588</v>
      </c>
      <c r="D756" s="14">
        <v>0.112799289918342</v>
      </c>
      <c r="E756" s="14">
        <v>0.14004235444053501</v>
      </c>
      <c r="F756" s="14"/>
      <c r="G756" s="14">
        <v>0.12722339756989101</v>
      </c>
      <c r="H756" s="14">
        <v>0.119503499863353</v>
      </c>
      <c r="I756" s="14">
        <v>0.13379003940744599</v>
      </c>
      <c r="J756" s="14">
        <v>0.129464254502176</v>
      </c>
      <c r="K756" s="14">
        <v>0.12024239411252299</v>
      </c>
      <c r="L756" s="14"/>
      <c r="M756" s="14">
        <v>0.116792358044297</v>
      </c>
      <c r="N756" s="14">
        <v>0.105182472185377</v>
      </c>
      <c r="O756" s="14">
        <v>9.6801877704550204E-2</v>
      </c>
      <c r="P756" s="14">
        <v>0.18279409747936901</v>
      </c>
      <c r="Q756" s="14"/>
      <c r="R756" s="14">
        <v>0.110008815113145</v>
      </c>
      <c r="S756" s="14">
        <v>0.14260586926267399</v>
      </c>
      <c r="T756" s="14">
        <v>0.109238214142792</v>
      </c>
      <c r="U756" s="14">
        <v>0.169730299667707</v>
      </c>
      <c r="V756" s="14">
        <v>0.13042414174928499</v>
      </c>
      <c r="W756" s="14">
        <v>0.122348217356698</v>
      </c>
      <c r="X756" s="14">
        <v>0.108802596343787</v>
      </c>
      <c r="Y756" s="14">
        <v>0.12864602854781501</v>
      </c>
      <c r="Z756" s="14">
        <v>0.114769741545513</v>
      </c>
      <c r="AA756" s="14"/>
      <c r="AB756" s="14">
        <v>0.14500404690517901</v>
      </c>
      <c r="AC756" s="14">
        <v>0.11060135703610501</v>
      </c>
      <c r="AD756" s="14">
        <v>0.119395253617656</v>
      </c>
      <c r="AE756" s="14">
        <v>0.111265805852029</v>
      </c>
      <c r="AF756" s="14">
        <v>0.18303147350663099</v>
      </c>
      <c r="AG756" s="14"/>
      <c r="AH756" s="14">
        <v>9.2932172345750699E-2</v>
      </c>
      <c r="AI756" s="14">
        <v>0.118838685784405</v>
      </c>
      <c r="AJ756" s="14"/>
      <c r="AK756" s="14">
        <v>0.103703771697672</v>
      </c>
      <c r="AL756" s="14">
        <v>0.11785828674483299</v>
      </c>
      <c r="AM756" s="14"/>
      <c r="AN756" s="14">
        <v>0.104851279057285</v>
      </c>
      <c r="AO756" s="14">
        <v>0.136028829468512</v>
      </c>
      <c r="AP756" s="14"/>
      <c r="AQ756" s="14">
        <v>0.100112853064265</v>
      </c>
      <c r="AR756" s="14">
        <v>0.117358186417807</v>
      </c>
      <c r="AS756" s="14">
        <v>0.14044900192329099</v>
      </c>
    </row>
    <row r="757" spans="2:45" x14ac:dyDescent="0.35">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row>
    <row r="758" spans="2:45" x14ac:dyDescent="0.35">
      <c r="B758" s="6" t="s">
        <v>249</v>
      </c>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row>
    <row r="759" spans="2:45" x14ac:dyDescent="0.35">
      <c r="B759" s="24" t="s">
        <v>76</v>
      </c>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row>
    <row r="760" spans="2:45" x14ac:dyDescent="0.35">
      <c r="B760" t="s">
        <v>236</v>
      </c>
      <c r="C760" s="14">
        <v>0.24809181475620201</v>
      </c>
      <c r="D760" s="14">
        <v>0.297728786349854</v>
      </c>
      <c r="E760" s="14">
        <v>0.197401217761875</v>
      </c>
      <c r="F760" s="14"/>
      <c r="G760" s="14">
        <v>0.325019984690812</v>
      </c>
      <c r="H760" s="14">
        <v>0.32010948538276401</v>
      </c>
      <c r="I760" s="14">
        <v>0.26599507893373803</v>
      </c>
      <c r="J760" s="14">
        <v>0.17956465439022701</v>
      </c>
      <c r="K760" s="14">
        <v>0.14236753245397901</v>
      </c>
      <c r="L760" s="14"/>
      <c r="M760" s="14">
        <v>0.27027599335414199</v>
      </c>
      <c r="N760" s="14">
        <v>0.21640007416610599</v>
      </c>
      <c r="O760" s="14">
        <v>0.26764484171097502</v>
      </c>
      <c r="P760" s="14">
        <v>0.24062678124213699</v>
      </c>
      <c r="Q760" s="14"/>
      <c r="R760" s="14">
        <v>0.32074697188740903</v>
      </c>
      <c r="S760" s="14">
        <v>0.188937764753945</v>
      </c>
      <c r="T760" s="14">
        <v>0.21320889654924899</v>
      </c>
      <c r="U760" s="14">
        <v>0.25968202603204998</v>
      </c>
      <c r="V760" s="14">
        <v>0.27720004462332698</v>
      </c>
      <c r="W760" s="14">
        <v>0.31325072991531999</v>
      </c>
      <c r="X760" s="14">
        <v>0.20778694802049699</v>
      </c>
      <c r="Y760" s="14">
        <v>0.188589978458089</v>
      </c>
      <c r="Z760" s="14">
        <v>0.23195871193843401</v>
      </c>
      <c r="AA760" s="14"/>
      <c r="AB760" s="14">
        <v>0.224914516912634</v>
      </c>
      <c r="AC760" s="14">
        <v>0.19459762183203599</v>
      </c>
      <c r="AD760" s="14">
        <v>0.26639110098171298</v>
      </c>
      <c r="AE760" s="14">
        <v>0.32946134832310198</v>
      </c>
      <c r="AF760" s="14">
        <v>0.281281685857657</v>
      </c>
      <c r="AG760" s="14"/>
      <c r="AH760" s="14">
        <v>0.40209285606142398</v>
      </c>
      <c r="AI760" s="14">
        <v>0.182142065003499</v>
      </c>
      <c r="AJ760" s="14"/>
      <c r="AK760" s="14">
        <v>0.41536393563747598</v>
      </c>
      <c r="AL760" s="14">
        <v>0.17515245364564899</v>
      </c>
      <c r="AM760" s="14"/>
      <c r="AN760" s="14">
        <v>0.36560379226030398</v>
      </c>
      <c r="AO760" s="14">
        <v>0.15398908661986599</v>
      </c>
      <c r="AP760" s="14"/>
      <c r="AQ760" s="14">
        <v>0.33785399303057501</v>
      </c>
      <c r="AR760" s="14">
        <v>0.21078730182208499</v>
      </c>
      <c r="AS760" s="14">
        <v>0.26058892393864302</v>
      </c>
    </row>
    <row r="761" spans="2:45" x14ac:dyDescent="0.35">
      <c r="B761" t="s">
        <v>237</v>
      </c>
      <c r="C761" s="14">
        <v>0.64059577867195105</v>
      </c>
      <c r="D761" s="14">
        <v>0.60715530477143598</v>
      </c>
      <c r="E761" s="14">
        <v>0.67471223905465305</v>
      </c>
      <c r="F761" s="14"/>
      <c r="G761" s="14">
        <v>0.58808654724820597</v>
      </c>
      <c r="H761" s="14">
        <v>0.57133855827352298</v>
      </c>
      <c r="I761" s="14">
        <v>0.61619494021718502</v>
      </c>
      <c r="J761" s="14">
        <v>0.70703105508958697</v>
      </c>
      <c r="K761" s="14">
        <v>0.72824925555183695</v>
      </c>
      <c r="L761" s="14"/>
      <c r="M761" s="14">
        <v>0.64221059931625402</v>
      </c>
      <c r="N761" s="14">
        <v>0.68934828809686</v>
      </c>
      <c r="O761" s="14">
        <v>0.64723592283148201</v>
      </c>
      <c r="P761" s="14">
        <v>0.58328756823059702</v>
      </c>
      <c r="Q761" s="14"/>
      <c r="R761" s="14">
        <v>0.58807475984990798</v>
      </c>
      <c r="S761" s="14">
        <v>0.69271202677537402</v>
      </c>
      <c r="T761" s="14">
        <v>0.66120256407707301</v>
      </c>
      <c r="U761" s="14">
        <v>0.589650478813461</v>
      </c>
      <c r="V761" s="14">
        <v>0.59342894568082905</v>
      </c>
      <c r="W761" s="14">
        <v>0.56512505605858299</v>
      </c>
      <c r="X761" s="14">
        <v>0.71767989960663803</v>
      </c>
      <c r="Y761" s="14">
        <v>0.71850369431308103</v>
      </c>
      <c r="Z761" s="14">
        <v>0.67008743391025105</v>
      </c>
      <c r="AA761" s="14"/>
      <c r="AB761" s="14">
        <v>0.64793201634863595</v>
      </c>
      <c r="AC761" s="14">
        <v>0.70177994473621896</v>
      </c>
      <c r="AD761" s="14">
        <v>0.62760687180582897</v>
      </c>
      <c r="AE761" s="14">
        <v>0.57885972339108904</v>
      </c>
      <c r="AF761" s="14">
        <v>0.57848157748531803</v>
      </c>
      <c r="AG761" s="14"/>
      <c r="AH761" s="14">
        <v>0.52110378503238097</v>
      </c>
      <c r="AI761" s="14">
        <v>0.70771100520554797</v>
      </c>
      <c r="AJ761" s="14"/>
      <c r="AK761" s="14">
        <v>0.49217026525567598</v>
      </c>
      <c r="AL761" s="14">
        <v>0.71935225070042996</v>
      </c>
      <c r="AM761" s="14"/>
      <c r="AN761" s="14">
        <v>0.55092305115932405</v>
      </c>
      <c r="AO761" s="14">
        <v>0.71802074809969796</v>
      </c>
      <c r="AP761" s="14"/>
      <c r="AQ761" s="14">
        <v>0.56363089591092297</v>
      </c>
      <c r="AR761" s="14">
        <v>0.68834759625903497</v>
      </c>
      <c r="AS761" s="14">
        <v>0.61781101144681505</v>
      </c>
    </row>
    <row r="762" spans="2:45" x14ac:dyDescent="0.35">
      <c r="B762" t="s">
        <v>70</v>
      </c>
      <c r="C762" s="14">
        <v>0.111312406571846</v>
      </c>
      <c r="D762" s="14">
        <v>9.5115908878711006E-2</v>
      </c>
      <c r="E762" s="14">
        <v>0.12788654318347101</v>
      </c>
      <c r="F762" s="14"/>
      <c r="G762" s="14">
        <v>8.6893468060981999E-2</v>
      </c>
      <c r="H762" s="14">
        <v>0.10855195634371401</v>
      </c>
      <c r="I762" s="14">
        <v>0.117809980849077</v>
      </c>
      <c r="J762" s="14">
        <v>0.113404290520187</v>
      </c>
      <c r="K762" s="14">
        <v>0.12938321199418401</v>
      </c>
      <c r="L762" s="14"/>
      <c r="M762" s="14">
        <v>8.7513407329603499E-2</v>
      </c>
      <c r="N762" s="14">
        <v>9.4251637737034599E-2</v>
      </c>
      <c r="O762" s="14">
        <v>8.5119235457542797E-2</v>
      </c>
      <c r="P762" s="14">
        <v>0.17608565052726599</v>
      </c>
      <c r="Q762" s="14"/>
      <c r="R762" s="14">
        <v>9.1178268262682799E-2</v>
      </c>
      <c r="S762" s="14">
        <v>0.11835020847067999</v>
      </c>
      <c r="T762" s="14">
        <v>0.125588539373678</v>
      </c>
      <c r="U762" s="14">
        <v>0.15066749515448999</v>
      </c>
      <c r="V762" s="14">
        <v>0.129371009695843</v>
      </c>
      <c r="W762" s="14">
        <v>0.12162421402609699</v>
      </c>
      <c r="X762" s="14">
        <v>7.4533152372864397E-2</v>
      </c>
      <c r="Y762" s="14">
        <v>9.2906327228829202E-2</v>
      </c>
      <c r="Z762" s="14">
        <v>9.7953854151315495E-2</v>
      </c>
      <c r="AA762" s="14"/>
      <c r="AB762" s="14">
        <v>0.12715346673872999</v>
      </c>
      <c r="AC762" s="14">
        <v>0.103622433431746</v>
      </c>
      <c r="AD762" s="14">
        <v>0.106002027212457</v>
      </c>
      <c r="AE762" s="14">
        <v>9.1678928285808203E-2</v>
      </c>
      <c r="AF762" s="14">
        <v>0.14023673665702399</v>
      </c>
      <c r="AG762" s="14"/>
      <c r="AH762" s="14">
        <v>7.6803358906194899E-2</v>
      </c>
      <c r="AI762" s="14">
        <v>0.110146929790953</v>
      </c>
      <c r="AJ762" s="14"/>
      <c r="AK762" s="14">
        <v>9.2465799106847602E-2</v>
      </c>
      <c r="AL762" s="14">
        <v>0.105495295653922</v>
      </c>
      <c r="AM762" s="14"/>
      <c r="AN762" s="14">
        <v>8.3473156580371397E-2</v>
      </c>
      <c r="AO762" s="14">
        <v>0.127990165280436</v>
      </c>
      <c r="AP762" s="14"/>
      <c r="AQ762" s="14">
        <v>9.8515111058502094E-2</v>
      </c>
      <c r="AR762" s="14">
        <v>0.10086510191888</v>
      </c>
      <c r="AS762" s="14">
        <v>0.12160006461454199</v>
      </c>
    </row>
    <row r="763" spans="2:45" x14ac:dyDescent="0.35">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row>
    <row r="764" spans="2:45" x14ac:dyDescent="0.35">
      <c r="B764" s="6" t="s">
        <v>250</v>
      </c>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row>
    <row r="765" spans="2:45" x14ac:dyDescent="0.35">
      <c r="B765" s="24" t="s">
        <v>76</v>
      </c>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row>
    <row r="766" spans="2:45" x14ac:dyDescent="0.35">
      <c r="B766" t="s">
        <v>236</v>
      </c>
      <c r="C766" s="14">
        <v>0.28894176392822102</v>
      </c>
      <c r="D766" s="14">
        <v>0.33350574101139302</v>
      </c>
      <c r="E766" s="14">
        <v>0.243454229013781</v>
      </c>
      <c r="F766" s="14"/>
      <c r="G766" s="14">
        <v>0.378503455383433</v>
      </c>
      <c r="H766" s="14">
        <v>0.35370016192025999</v>
      </c>
      <c r="I766" s="14">
        <v>0.331692269151382</v>
      </c>
      <c r="J766" s="14">
        <v>0.20587270257263199</v>
      </c>
      <c r="K766" s="14">
        <v>0.166511844690682</v>
      </c>
      <c r="L766" s="14"/>
      <c r="M766" s="14">
        <v>0.35193741526907601</v>
      </c>
      <c r="N766" s="14">
        <v>0.25140222329844403</v>
      </c>
      <c r="O766" s="14">
        <v>0.29129392505003299</v>
      </c>
      <c r="P766" s="14">
        <v>0.25945254758931102</v>
      </c>
      <c r="Q766" s="14"/>
      <c r="R766" s="14">
        <v>0.38380965891594399</v>
      </c>
      <c r="S766" s="14">
        <v>0.234466170272386</v>
      </c>
      <c r="T766" s="14">
        <v>0.247011142734439</v>
      </c>
      <c r="U766" s="14">
        <v>0.231508921387029</v>
      </c>
      <c r="V766" s="14">
        <v>0.35254650519939001</v>
      </c>
      <c r="W766" s="14">
        <v>0.31768052681786801</v>
      </c>
      <c r="X766" s="14">
        <v>0.26591360121952601</v>
      </c>
      <c r="Y766" s="14">
        <v>0.313843805639407</v>
      </c>
      <c r="Z766" s="14">
        <v>0.262069751437224</v>
      </c>
      <c r="AA766" s="14"/>
      <c r="AB766" s="14">
        <v>0.22071962029387801</v>
      </c>
      <c r="AC766" s="14">
        <v>0.24030170879621399</v>
      </c>
      <c r="AD766" s="14">
        <v>0.33207985923348399</v>
      </c>
      <c r="AE766" s="14">
        <v>0.362735796821891</v>
      </c>
      <c r="AF766" s="14">
        <v>0.40871526759034399</v>
      </c>
      <c r="AG766" s="14"/>
      <c r="AH766" s="14">
        <v>0.48377140077986702</v>
      </c>
      <c r="AI766" s="14">
        <v>0.20971038056119001</v>
      </c>
      <c r="AJ766" s="14"/>
      <c r="AK766" s="14">
        <v>0.472784112175338</v>
      </c>
      <c r="AL766" s="14">
        <v>0.21483940211201399</v>
      </c>
      <c r="AM766" s="14"/>
      <c r="AN766" s="14">
        <v>0.42687971879123698</v>
      </c>
      <c r="AO766" s="14">
        <v>0.17839228769177601</v>
      </c>
      <c r="AP766" s="14"/>
      <c r="AQ766" s="14">
        <v>0.35947044232495001</v>
      </c>
      <c r="AR766" s="14">
        <v>0.27345565064496902</v>
      </c>
      <c r="AS766" s="14">
        <v>0.27202916343018002</v>
      </c>
    </row>
    <row r="767" spans="2:45" x14ac:dyDescent="0.35">
      <c r="B767" t="s">
        <v>237</v>
      </c>
      <c r="C767" s="14">
        <v>0.57911794962200103</v>
      </c>
      <c r="D767" s="14">
        <v>0.54734017534173496</v>
      </c>
      <c r="E767" s="14">
        <v>0.61143438962632402</v>
      </c>
      <c r="F767" s="14"/>
      <c r="G767" s="14">
        <v>0.49218325342647001</v>
      </c>
      <c r="H767" s="14">
        <v>0.53206809283205503</v>
      </c>
      <c r="I767" s="14">
        <v>0.50876636180771295</v>
      </c>
      <c r="J767" s="14">
        <v>0.67093759124458696</v>
      </c>
      <c r="K767" s="14">
        <v>0.70014131311534999</v>
      </c>
      <c r="L767" s="14"/>
      <c r="M767" s="14">
        <v>0.53465498880773199</v>
      </c>
      <c r="N767" s="14">
        <v>0.64437638395753805</v>
      </c>
      <c r="O767" s="14">
        <v>0.58825785141511999</v>
      </c>
      <c r="P767" s="14">
        <v>0.55095831968646503</v>
      </c>
      <c r="Q767" s="14"/>
      <c r="R767" s="14">
        <v>0.50355797751505704</v>
      </c>
      <c r="S767" s="14">
        <v>0.62853112942225797</v>
      </c>
      <c r="T767" s="14">
        <v>0.62097689466115702</v>
      </c>
      <c r="U767" s="14">
        <v>0.58777594127601096</v>
      </c>
      <c r="V767" s="14">
        <v>0.51488473398673695</v>
      </c>
      <c r="W767" s="14">
        <v>0.52391626939068803</v>
      </c>
      <c r="X767" s="14">
        <v>0.63881197791335598</v>
      </c>
      <c r="Y767" s="14">
        <v>0.54570843465269503</v>
      </c>
      <c r="Z767" s="14">
        <v>0.62588490148253995</v>
      </c>
      <c r="AA767" s="14"/>
      <c r="AB767" s="14">
        <v>0.62885694292109795</v>
      </c>
      <c r="AC767" s="14">
        <v>0.62492325180776898</v>
      </c>
      <c r="AD767" s="14">
        <v>0.53989326958674699</v>
      </c>
      <c r="AE767" s="14">
        <v>0.53467975071023699</v>
      </c>
      <c r="AF767" s="14">
        <v>0.43506576895010202</v>
      </c>
      <c r="AG767" s="14"/>
      <c r="AH767" s="14">
        <v>0.431008904610371</v>
      </c>
      <c r="AI767" s="14">
        <v>0.65339504482062905</v>
      </c>
      <c r="AJ767" s="14"/>
      <c r="AK767" s="14">
        <v>0.41815395395657301</v>
      </c>
      <c r="AL767" s="14">
        <v>0.66109949997782702</v>
      </c>
      <c r="AM767" s="14"/>
      <c r="AN767" s="14">
        <v>0.46849409004079801</v>
      </c>
      <c r="AO767" s="14">
        <v>0.67214931582574899</v>
      </c>
      <c r="AP767" s="14"/>
      <c r="AQ767" s="14">
        <v>0.53097498540199495</v>
      </c>
      <c r="AR767" s="14">
        <v>0.605303256590349</v>
      </c>
      <c r="AS767" s="14">
        <v>0.57055988907279598</v>
      </c>
    </row>
    <row r="768" spans="2:45" x14ac:dyDescent="0.35">
      <c r="B768" t="s">
        <v>70</v>
      </c>
      <c r="C768" s="14">
        <v>0.13194028644977701</v>
      </c>
      <c r="D768" s="14">
        <v>0.11915408364687199</v>
      </c>
      <c r="E768" s="14">
        <v>0.14511138135989499</v>
      </c>
      <c r="F768" s="14"/>
      <c r="G768" s="14">
        <v>0.12931329119009599</v>
      </c>
      <c r="H768" s="14">
        <v>0.11423174524768499</v>
      </c>
      <c r="I768" s="14">
        <v>0.15954136904090499</v>
      </c>
      <c r="J768" s="14">
        <v>0.12318970618278199</v>
      </c>
      <c r="K768" s="14">
        <v>0.133346842193968</v>
      </c>
      <c r="L768" s="14"/>
      <c r="M768" s="14">
        <v>0.11340759592319299</v>
      </c>
      <c r="N768" s="14">
        <v>0.104221392744018</v>
      </c>
      <c r="O768" s="14">
        <v>0.12044822353484699</v>
      </c>
      <c r="P768" s="14">
        <v>0.18958913272422501</v>
      </c>
      <c r="Q768" s="14"/>
      <c r="R768" s="14">
        <v>0.112632363568999</v>
      </c>
      <c r="S768" s="14">
        <v>0.137002700305356</v>
      </c>
      <c r="T768" s="14">
        <v>0.13201196260440401</v>
      </c>
      <c r="U768" s="14">
        <v>0.18071513733696001</v>
      </c>
      <c r="V768" s="14">
        <v>0.132568760813873</v>
      </c>
      <c r="W768" s="14">
        <v>0.15840320379144401</v>
      </c>
      <c r="X768" s="14">
        <v>9.5274420867118001E-2</v>
      </c>
      <c r="Y768" s="14">
        <v>0.140447759707898</v>
      </c>
      <c r="Z768" s="14">
        <v>0.112045347080236</v>
      </c>
      <c r="AA768" s="14"/>
      <c r="AB768" s="14">
        <v>0.15042343678502301</v>
      </c>
      <c r="AC768" s="14">
        <v>0.13477503939601601</v>
      </c>
      <c r="AD768" s="14">
        <v>0.12802687117976899</v>
      </c>
      <c r="AE768" s="14">
        <v>0.102584452467873</v>
      </c>
      <c r="AF768" s="14">
        <v>0.15621896345955499</v>
      </c>
      <c r="AG768" s="14"/>
      <c r="AH768" s="14">
        <v>8.5219694609761698E-2</v>
      </c>
      <c r="AI768" s="14">
        <v>0.136894574618182</v>
      </c>
      <c r="AJ768" s="14"/>
      <c r="AK768" s="14">
        <v>0.109061933868089</v>
      </c>
      <c r="AL768" s="14">
        <v>0.124061097910159</v>
      </c>
      <c r="AM768" s="14"/>
      <c r="AN768" s="14">
        <v>0.104626191167965</v>
      </c>
      <c r="AO768" s="14">
        <v>0.149458396482476</v>
      </c>
      <c r="AP768" s="14"/>
      <c r="AQ768" s="14">
        <v>0.109554572273055</v>
      </c>
      <c r="AR768" s="14">
        <v>0.12124109276468201</v>
      </c>
      <c r="AS768" s="14">
        <v>0.157410947497024</v>
      </c>
    </row>
    <row r="769" spans="2:45" x14ac:dyDescent="0.35">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row>
    <row r="770" spans="2:45" x14ac:dyDescent="0.35">
      <c r="B770" s="6" t="s">
        <v>256</v>
      </c>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row>
    <row r="771" spans="2:45" x14ac:dyDescent="0.35">
      <c r="B771" s="24" t="s">
        <v>76</v>
      </c>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row>
    <row r="772" spans="2:45" x14ac:dyDescent="0.35">
      <c r="B772" t="s">
        <v>251</v>
      </c>
      <c r="C772" s="14">
        <v>0.38350458173928798</v>
      </c>
      <c r="D772" s="14">
        <v>0.396686673280913</v>
      </c>
      <c r="E772" s="14">
        <v>0.36897960452510198</v>
      </c>
      <c r="F772" s="14"/>
      <c r="G772" s="14">
        <v>0.35239766308381398</v>
      </c>
      <c r="H772" s="14">
        <v>0.30583310597591801</v>
      </c>
      <c r="I772" s="14">
        <v>0.36806321810256398</v>
      </c>
      <c r="J772" s="14">
        <v>0.43857586999795201</v>
      </c>
      <c r="K772" s="14">
        <v>0.46238523659248199</v>
      </c>
      <c r="L772" s="14"/>
      <c r="M772" s="14">
        <v>0.378400834742596</v>
      </c>
      <c r="N772" s="14">
        <v>0.34764565139638998</v>
      </c>
      <c r="O772" s="14">
        <v>0.44642990071127697</v>
      </c>
      <c r="P772" s="14">
        <v>0.37125960905622302</v>
      </c>
      <c r="Q772" s="14"/>
      <c r="R772" s="14">
        <v>0.33791428575238502</v>
      </c>
      <c r="S772" s="14">
        <v>0.41841122517521701</v>
      </c>
      <c r="T772" s="14">
        <v>0.38980303855572401</v>
      </c>
      <c r="U772" s="14">
        <v>0.36299073225909001</v>
      </c>
      <c r="V772" s="14">
        <v>0.37793598219956298</v>
      </c>
      <c r="W772" s="14">
        <v>0.394407581224475</v>
      </c>
      <c r="X772" s="14">
        <v>0.40421506657764</v>
      </c>
      <c r="Y772" s="14">
        <v>0.36481686921985201</v>
      </c>
      <c r="Z772" s="14">
        <v>0.39590432244135798</v>
      </c>
      <c r="AA772" s="14"/>
      <c r="AB772" s="14">
        <v>0.39336518021392303</v>
      </c>
      <c r="AC772" s="14">
        <v>0.38141433000006603</v>
      </c>
      <c r="AD772" s="14">
        <v>0.393828281573607</v>
      </c>
      <c r="AE772" s="14">
        <v>0.37188688246950302</v>
      </c>
      <c r="AF772" s="14">
        <v>0.24488755264317699</v>
      </c>
      <c r="AG772" s="14"/>
      <c r="AH772" s="14">
        <v>0.36218802031585701</v>
      </c>
      <c r="AI772" s="14">
        <v>0.41266642886261901</v>
      </c>
      <c r="AJ772" s="14"/>
      <c r="AK772" s="14">
        <v>0.33913672224574298</v>
      </c>
      <c r="AL772" s="14">
        <v>0.41798427629499002</v>
      </c>
      <c r="AM772" s="14"/>
      <c r="AN772" s="14">
        <v>0.38179768746762699</v>
      </c>
      <c r="AO772" s="14">
        <v>0.38855903662607499</v>
      </c>
      <c r="AP772" s="14"/>
      <c r="AQ772" s="14">
        <v>0.46161663572653699</v>
      </c>
      <c r="AR772" s="14">
        <v>0.373531423026144</v>
      </c>
      <c r="AS772" s="14">
        <v>0.32242305242708902</v>
      </c>
    </row>
    <row r="773" spans="2:45" x14ac:dyDescent="0.35">
      <c r="B773" t="s">
        <v>252</v>
      </c>
      <c r="C773" s="14">
        <v>0.32318284581675499</v>
      </c>
      <c r="D773" s="14">
        <v>0.33131246701315997</v>
      </c>
      <c r="E773" s="14">
        <v>0.31561005683255</v>
      </c>
      <c r="F773" s="14"/>
      <c r="G773" s="14">
        <v>0.38340048246903902</v>
      </c>
      <c r="H773" s="14">
        <v>0.33984499163009901</v>
      </c>
      <c r="I773" s="14">
        <v>0.315277391402011</v>
      </c>
      <c r="J773" s="14">
        <v>0.29762243078074402</v>
      </c>
      <c r="K773" s="14">
        <v>0.28161405258993899</v>
      </c>
      <c r="L773" s="14"/>
      <c r="M773" s="14">
        <v>0.39301587027888502</v>
      </c>
      <c r="N773" s="14">
        <v>0.361834439007437</v>
      </c>
      <c r="O773" s="14">
        <v>0.28200290645244502</v>
      </c>
      <c r="P773" s="14">
        <v>0.248043470767946</v>
      </c>
      <c r="Q773" s="14"/>
      <c r="R773" s="14">
        <v>0.33057540961582499</v>
      </c>
      <c r="S773" s="14">
        <v>0.28778169091691702</v>
      </c>
      <c r="T773" s="14">
        <v>0.32773329834050902</v>
      </c>
      <c r="U773" s="14">
        <v>0.31998527228171197</v>
      </c>
      <c r="V773" s="14">
        <v>0.37807888145853902</v>
      </c>
      <c r="W773" s="14">
        <v>0.35342608187425001</v>
      </c>
      <c r="X773" s="14">
        <v>0.33829550050222801</v>
      </c>
      <c r="Y773" s="14">
        <v>0.32391297506119798</v>
      </c>
      <c r="Z773" s="14">
        <v>0.28353960158921299</v>
      </c>
      <c r="AA773" s="14"/>
      <c r="AB773" s="14">
        <v>0.25199242225836199</v>
      </c>
      <c r="AC773" s="14">
        <v>0.32047555892461799</v>
      </c>
      <c r="AD773" s="14">
        <v>0.35314473639345401</v>
      </c>
      <c r="AE773" s="14">
        <v>0.38330339112064399</v>
      </c>
      <c r="AF773" s="14">
        <v>0.562706719727467</v>
      </c>
      <c r="AG773" s="14"/>
      <c r="AH773" s="14">
        <v>0.42120823063185697</v>
      </c>
      <c r="AI773" s="14">
        <v>0.28431921647299502</v>
      </c>
      <c r="AJ773" s="14"/>
      <c r="AK773" s="14">
        <v>0.45894700173303299</v>
      </c>
      <c r="AL773" s="14">
        <v>0.27596342701725801</v>
      </c>
      <c r="AM773" s="14"/>
      <c r="AN773" s="14">
        <v>0.385162460366758</v>
      </c>
      <c r="AO773" s="14">
        <v>0.279052686770004</v>
      </c>
      <c r="AP773" s="14"/>
      <c r="AQ773" s="14">
        <v>0.37401774145205302</v>
      </c>
      <c r="AR773" s="14">
        <v>0.31591212330079499</v>
      </c>
      <c r="AS773" s="14">
        <v>0.31310758343754702</v>
      </c>
    </row>
    <row r="774" spans="2:45" x14ac:dyDescent="0.35">
      <c r="B774" t="s">
        <v>253</v>
      </c>
      <c r="C774" s="14">
        <v>0.15570515770733401</v>
      </c>
      <c r="D774" s="14">
        <v>0.15690414813188699</v>
      </c>
      <c r="E774" s="14">
        <v>0.15480103055345701</v>
      </c>
      <c r="F774" s="14"/>
      <c r="G774" s="14">
        <v>0.14527855528284001</v>
      </c>
      <c r="H774" s="14">
        <v>0.20400680017249501</v>
      </c>
      <c r="I774" s="14">
        <v>0.17874904451654999</v>
      </c>
      <c r="J774" s="14">
        <v>0.112831182132879</v>
      </c>
      <c r="K774" s="14">
        <v>0.131509243964544</v>
      </c>
      <c r="L774" s="14"/>
      <c r="M774" s="14">
        <v>0.14769042099028201</v>
      </c>
      <c r="N774" s="14">
        <v>0.16691319537510499</v>
      </c>
      <c r="O774" s="14">
        <v>0.13675056155399401</v>
      </c>
      <c r="P774" s="14">
        <v>0.17005868409067901</v>
      </c>
      <c r="Q774" s="14"/>
      <c r="R774" s="14">
        <v>0.19236806010913399</v>
      </c>
      <c r="S774" s="14">
        <v>0.15559420833531801</v>
      </c>
      <c r="T774" s="14">
        <v>0.14372871575731599</v>
      </c>
      <c r="U774" s="14">
        <v>0.145367343552391</v>
      </c>
      <c r="V774" s="14">
        <v>0.14775531207473599</v>
      </c>
      <c r="W774" s="14">
        <v>0.118939956673783</v>
      </c>
      <c r="X774" s="14">
        <v>0.13117812113020599</v>
      </c>
      <c r="Y774" s="14">
        <v>0.21670458880315399</v>
      </c>
      <c r="Z774" s="14">
        <v>0.15796242864271201</v>
      </c>
      <c r="AA774" s="14"/>
      <c r="AB774" s="14">
        <v>0.141337361624536</v>
      </c>
      <c r="AC774" s="14">
        <v>0.155126502996563</v>
      </c>
      <c r="AD774" s="14">
        <v>0.15508007485563399</v>
      </c>
      <c r="AE774" s="14">
        <v>0.15776766549521601</v>
      </c>
      <c r="AF774" s="14">
        <v>0.13334471884181501</v>
      </c>
      <c r="AG774" s="14"/>
      <c r="AH774" s="14">
        <v>0.14955917546703701</v>
      </c>
      <c r="AI774" s="14">
        <v>0.15511238370722799</v>
      </c>
      <c r="AJ774" s="14"/>
      <c r="AK774" s="14">
        <v>0.13932246615688401</v>
      </c>
      <c r="AL774" s="14">
        <v>0.15111343712268299</v>
      </c>
      <c r="AM774" s="14"/>
      <c r="AN774" s="14">
        <v>0.16428477149888199</v>
      </c>
      <c r="AO774" s="14">
        <v>0.14510704410161199</v>
      </c>
      <c r="AP774" s="14"/>
      <c r="AQ774" s="14">
        <v>0.106237445065196</v>
      </c>
      <c r="AR774" s="14">
        <v>0.16898355375248</v>
      </c>
      <c r="AS774" s="14">
        <v>0.15905339765283399</v>
      </c>
    </row>
    <row r="775" spans="2:45" x14ac:dyDescent="0.35">
      <c r="B775" t="s">
        <v>254</v>
      </c>
      <c r="C775" s="14">
        <v>5.6167047172308797E-2</v>
      </c>
      <c r="D775" s="14">
        <v>5.29670924265285E-2</v>
      </c>
      <c r="E775" s="14">
        <v>5.9508905058099797E-2</v>
      </c>
      <c r="F775" s="14"/>
      <c r="G775" s="14">
        <v>6.8418309413667194E-2</v>
      </c>
      <c r="H775" s="14">
        <v>5.4817012046913999E-2</v>
      </c>
      <c r="I775" s="14">
        <v>5.7276995113422401E-2</v>
      </c>
      <c r="J775" s="14">
        <v>4.6423204054398398E-2</v>
      </c>
      <c r="K775" s="14">
        <v>5.5785804236725203E-2</v>
      </c>
      <c r="L775" s="14"/>
      <c r="M775" s="14">
        <v>4.5623024225297501E-2</v>
      </c>
      <c r="N775" s="14">
        <v>5.4679156841516897E-2</v>
      </c>
      <c r="O775" s="14">
        <v>6.2864476764804805E-2</v>
      </c>
      <c r="P775" s="14">
        <v>6.4311278686393802E-2</v>
      </c>
      <c r="Q775" s="14"/>
      <c r="R775" s="14">
        <v>6.6877982617334297E-2</v>
      </c>
      <c r="S775" s="14">
        <v>5.1301177321088999E-2</v>
      </c>
      <c r="T775" s="14">
        <v>5.8891030013607501E-2</v>
      </c>
      <c r="U775" s="14">
        <v>6.0388028278964702E-2</v>
      </c>
      <c r="V775" s="14">
        <v>2.5713417593693898E-2</v>
      </c>
      <c r="W775" s="14">
        <v>5.3540802859135303E-2</v>
      </c>
      <c r="X775" s="14">
        <v>5.2586693157222399E-2</v>
      </c>
      <c r="Y775" s="14">
        <v>5.01206749400879E-2</v>
      </c>
      <c r="Z775" s="14">
        <v>7.15269327406719E-2</v>
      </c>
      <c r="AA775" s="14"/>
      <c r="AB775" s="14">
        <v>7.4708849190896598E-2</v>
      </c>
      <c r="AC775" s="14">
        <v>6.6603586996466096E-2</v>
      </c>
      <c r="AD775" s="14">
        <v>3.81817451396083E-2</v>
      </c>
      <c r="AE775" s="14">
        <v>4.1660221059482298E-2</v>
      </c>
      <c r="AF775" s="14">
        <v>2.8096177326376998E-2</v>
      </c>
      <c r="AG775" s="14"/>
      <c r="AH775" s="14">
        <v>4.4704653871369203E-2</v>
      </c>
      <c r="AI775" s="14">
        <v>6.0017690383092001E-2</v>
      </c>
      <c r="AJ775" s="14"/>
      <c r="AK775" s="14">
        <v>3.6765535358242202E-2</v>
      </c>
      <c r="AL775" s="14">
        <v>6.5253250727676196E-2</v>
      </c>
      <c r="AM775" s="14"/>
      <c r="AN775" s="14">
        <v>3.4551206621361297E-2</v>
      </c>
      <c r="AO775" s="14">
        <v>7.2568700887638393E-2</v>
      </c>
      <c r="AP775" s="14"/>
      <c r="AQ775" s="14">
        <v>2.6483377445896201E-2</v>
      </c>
      <c r="AR775" s="14">
        <v>6.5774767043381199E-2</v>
      </c>
      <c r="AS775" s="14">
        <v>7.3440981202445299E-2</v>
      </c>
    </row>
    <row r="776" spans="2:45" x14ac:dyDescent="0.35">
      <c r="B776" t="s">
        <v>255</v>
      </c>
      <c r="C776" s="14">
        <v>2.4785247545306099E-2</v>
      </c>
      <c r="D776" s="14">
        <v>1.79527533909681E-2</v>
      </c>
      <c r="E776" s="14">
        <v>3.1733390804704199E-2</v>
      </c>
      <c r="F776" s="14"/>
      <c r="G776" s="14">
        <v>2.4603473610368101E-2</v>
      </c>
      <c r="H776" s="14">
        <v>2.2877094957117299E-2</v>
      </c>
      <c r="I776" s="14">
        <v>2.67041586150558E-2</v>
      </c>
      <c r="J776" s="14">
        <v>3.2000530098769998E-2</v>
      </c>
      <c r="K776" s="14">
        <v>1.61060574698507E-2</v>
      </c>
      <c r="L776" s="14"/>
      <c r="M776" s="14">
        <v>6.53923264574205E-3</v>
      </c>
      <c r="N776" s="14">
        <v>2.1135836392490101E-2</v>
      </c>
      <c r="O776" s="14">
        <v>3.1906639857226103E-2</v>
      </c>
      <c r="P776" s="14">
        <v>4.2494234300625801E-2</v>
      </c>
      <c r="Q776" s="14"/>
      <c r="R776" s="14">
        <v>2.5417085490824599E-2</v>
      </c>
      <c r="S776" s="14">
        <v>2.4430510727336398E-2</v>
      </c>
      <c r="T776" s="14">
        <v>2.70527530414446E-2</v>
      </c>
      <c r="U776" s="14">
        <v>3.09761536813867E-2</v>
      </c>
      <c r="V776" s="14">
        <v>2.0668800430420398E-2</v>
      </c>
      <c r="W776" s="14">
        <v>2.5920923166690101E-2</v>
      </c>
      <c r="X776" s="14">
        <v>1.8855810336356901E-2</v>
      </c>
      <c r="Y776" s="14">
        <v>0</v>
      </c>
      <c r="Z776" s="14">
        <v>3.3555307948317598E-2</v>
      </c>
      <c r="AA776" s="14"/>
      <c r="AB776" s="14">
        <v>3.7329646510871999E-2</v>
      </c>
      <c r="AC776" s="14">
        <v>2.66957841034581E-2</v>
      </c>
      <c r="AD776" s="14">
        <v>1.30651387748524E-2</v>
      </c>
      <c r="AE776" s="14">
        <v>1.6070881979998598E-2</v>
      </c>
      <c r="AF776" s="14">
        <v>0</v>
      </c>
      <c r="AG776" s="14"/>
      <c r="AH776" s="14">
        <v>6.7997668408811803E-3</v>
      </c>
      <c r="AI776" s="14">
        <v>3.1762850167561002E-2</v>
      </c>
      <c r="AJ776" s="14"/>
      <c r="AK776" s="14">
        <v>5.0176162371828601E-3</v>
      </c>
      <c r="AL776" s="14">
        <v>3.1594403522005002E-2</v>
      </c>
      <c r="AM776" s="14"/>
      <c r="AN776" s="14">
        <v>6.5201656979866898E-3</v>
      </c>
      <c r="AO776" s="14">
        <v>3.9075555157649301E-2</v>
      </c>
      <c r="AP776" s="14"/>
      <c r="AQ776" s="14">
        <v>3.9121008229233596E-3</v>
      </c>
      <c r="AR776" s="14">
        <v>2.17643782154614E-2</v>
      </c>
      <c r="AS776" s="14">
        <v>5.3156650987853202E-2</v>
      </c>
    </row>
    <row r="777" spans="2:45" x14ac:dyDescent="0.35">
      <c r="B777" t="s">
        <v>70</v>
      </c>
      <c r="C777" s="14">
        <v>5.6655120019007597E-2</v>
      </c>
      <c r="D777" s="14">
        <v>4.4176865756543698E-2</v>
      </c>
      <c r="E777" s="14">
        <v>6.93670122260866E-2</v>
      </c>
      <c r="F777" s="14"/>
      <c r="G777" s="14">
        <v>2.5901516140271998E-2</v>
      </c>
      <c r="H777" s="14">
        <v>7.2620995217456602E-2</v>
      </c>
      <c r="I777" s="14">
        <v>5.3929192250396503E-2</v>
      </c>
      <c r="J777" s="14">
        <v>7.2546782935257098E-2</v>
      </c>
      <c r="K777" s="14">
        <v>5.2599605146458901E-2</v>
      </c>
      <c r="L777" s="14"/>
      <c r="M777" s="14">
        <v>2.8730617117197401E-2</v>
      </c>
      <c r="N777" s="14">
        <v>4.7791720987061102E-2</v>
      </c>
      <c r="O777" s="14">
        <v>4.0045514660253502E-2</v>
      </c>
      <c r="P777" s="14">
        <v>0.103832723098132</v>
      </c>
      <c r="Q777" s="14"/>
      <c r="R777" s="14">
        <v>4.6847176414496899E-2</v>
      </c>
      <c r="S777" s="14">
        <v>6.24811875241231E-2</v>
      </c>
      <c r="T777" s="14">
        <v>5.2791164291398698E-2</v>
      </c>
      <c r="U777" s="14">
        <v>8.02924699464556E-2</v>
      </c>
      <c r="V777" s="14">
        <v>4.9847606243048501E-2</v>
      </c>
      <c r="W777" s="14">
        <v>5.37646542016669E-2</v>
      </c>
      <c r="X777" s="14">
        <v>5.4868808296347299E-2</v>
      </c>
      <c r="Y777" s="14">
        <v>4.4444891975707501E-2</v>
      </c>
      <c r="Z777" s="14">
        <v>5.7511406637728399E-2</v>
      </c>
      <c r="AA777" s="14"/>
      <c r="AB777" s="14">
        <v>0.101266540201411</v>
      </c>
      <c r="AC777" s="14">
        <v>4.9684236978828102E-2</v>
      </c>
      <c r="AD777" s="14">
        <v>4.67000232628451E-2</v>
      </c>
      <c r="AE777" s="14">
        <v>2.9310957875156599E-2</v>
      </c>
      <c r="AF777" s="14">
        <v>3.09648314611638E-2</v>
      </c>
      <c r="AG777" s="14"/>
      <c r="AH777" s="14">
        <v>1.5540152872998101E-2</v>
      </c>
      <c r="AI777" s="14">
        <v>5.6121430406505003E-2</v>
      </c>
      <c r="AJ777" s="14"/>
      <c r="AK777" s="14">
        <v>2.0810658268913901E-2</v>
      </c>
      <c r="AL777" s="14">
        <v>5.8091205315387598E-2</v>
      </c>
      <c r="AM777" s="14"/>
      <c r="AN777" s="14">
        <v>2.7683708347384699E-2</v>
      </c>
      <c r="AO777" s="14">
        <v>7.5636976457021401E-2</v>
      </c>
      <c r="AP777" s="14"/>
      <c r="AQ777" s="14">
        <v>2.7732699487394E-2</v>
      </c>
      <c r="AR777" s="14">
        <v>5.4033754661738098E-2</v>
      </c>
      <c r="AS777" s="14">
        <v>7.8818334292232103E-2</v>
      </c>
    </row>
    <row r="778" spans="2:45" x14ac:dyDescent="0.35">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row>
    <row r="779" spans="2:45" x14ac:dyDescent="0.35">
      <c r="B779" s="6" t="s">
        <v>263</v>
      </c>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row>
    <row r="780" spans="2:45" x14ac:dyDescent="0.35">
      <c r="B780" s="24" t="s">
        <v>264</v>
      </c>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row>
    <row r="781" spans="2:45" x14ac:dyDescent="0.35">
      <c r="B781" t="s">
        <v>257</v>
      </c>
      <c r="C781" s="14">
        <v>0.55562354288281202</v>
      </c>
      <c r="D781" s="14">
        <v>0.55770398097575002</v>
      </c>
      <c r="E781" s="14">
        <v>0.55353216515549097</v>
      </c>
      <c r="F781" s="14"/>
      <c r="G781" s="14">
        <v>0.448545895242419</v>
      </c>
      <c r="H781" s="14">
        <v>0.56302401109713196</v>
      </c>
      <c r="I781" s="14">
        <v>0.62098383017728198</v>
      </c>
      <c r="J781" s="14">
        <v>0.56155945581344202</v>
      </c>
      <c r="K781" s="14">
        <v>0.58286319756081995</v>
      </c>
      <c r="L781" s="14"/>
      <c r="M781" s="14">
        <v>0.65721663247856998</v>
      </c>
      <c r="N781" s="14">
        <v>0.59736247287435296</v>
      </c>
      <c r="O781" s="14">
        <v>0.49162395963128203</v>
      </c>
      <c r="P781" s="14">
        <v>0.43755690859065899</v>
      </c>
      <c r="Q781" s="14"/>
      <c r="R781" s="14">
        <v>0.56164039428381696</v>
      </c>
      <c r="S781" s="14">
        <v>0.58318677402838504</v>
      </c>
      <c r="T781" s="14">
        <v>0.54179671476522595</v>
      </c>
      <c r="U781" s="14">
        <v>0.55512581044684695</v>
      </c>
      <c r="V781" s="14">
        <v>0.57981991979254</v>
      </c>
      <c r="W781" s="14">
        <v>0.52671015357617901</v>
      </c>
      <c r="X781" s="14">
        <v>0.48947750144007501</v>
      </c>
      <c r="Y781" s="14">
        <v>0.59514097842168401</v>
      </c>
      <c r="Z781" s="14">
        <v>0.56521203672325604</v>
      </c>
      <c r="AA781" s="14"/>
      <c r="AB781" s="14">
        <v>0.43973742871486199</v>
      </c>
      <c r="AC781" s="14">
        <v>0.57983281461476699</v>
      </c>
      <c r="AD781" s="14">
        <v>0.59339848809655105</v>
      </c>
      <c r="AE781" s="14">
        <v>0.58259697885809303</v>
      </c>
      <c r="AF781" s="14">
        <v>0.71606296523548196</v>
      </c>
      <c r="AG781" s="14"/>
      <c r="AH781" s="14">
        <v>0.53477294006065001</v>
      </c>
      <c r="AI781" s="14">
        <v>0.57725760723059605</v>
      </c>
      <c r="AJ781" s="14"/>
      <c r="AK781" s="14">
        <v>0.583417664660691</v>
      </c>
      <c r="AL781" s="14">
        <v>0.55048996606556599</v>
      </c>
      <c r="AM781" s="14"/>
      <c r="AN781" s="14">
        <v>0.55138170264998998</v>
      </c>
      <c r="AO781" s="14">
        <v>0.56352968171016304</v>
      </c>
      <c r="AP781" s="14"/>
      <c r="AQ781" s="14">
        <v>0.58034984522975097</v>
      </c>
      <c r="AR781" s="14">
        <v>0.57349247927346103</v>
      </c>
      <c r="AS781" s="14">
        <v>0.49376217248966198</v>
      </c>
    </row>
    <row r="782" spans="2:45" x14ac:dyDescent="0.35">
      <c r="B782" t="s">
        <v>258</v>
      </c>
      <c r="C782" s="14">
        <v>0.32474731444236898</v>
      </c>
      <c r="D782" s="14">
        <v>0.34623947931632498</v>
      </c>
      <c r="E782" s="14">
        <v>0.3031421366282</v>
      </c>
      <c r="F782" s="14"/>
      <c r="G782" s="14">
        <v>0.339843503052358</v>
      </c>
      <c r="H782" s="14">
        <v>0.339509320585136</v>
      </c>
      <c r="I782" s="14">
        <v>0.33771034737328298</v>
      </c>
      <c r="J782" s="14">
        <v>0.31106086806364402</v>
      </c>
      <c r="K782" s="14">
        <v>0.27952873957185098</v>
      </c>
      <c r="L782" s="14"/>
      <c r="M782" s="14">
        <v>0.36439276326783598</v>
      </c>
      <c r="N782" s="14">
        <v>0.32185057287167601</v>
      </c>
      <c r="O782" s="14">
        <v>0.313333454953799</v>
      </c>
      <c r="P782" s="14">
        <v>0.28835444809899802</v>
      </c>
      <c r="Q782" s="14"/>
      <c r="R782" s="14">
        <v>0.34286471356675302</v>
      </c>
      <c r="S782" s="14">
        <v>0.33404340531649501</v>
      </c>
      <c r="T782" s="14">
        <v>0.32203467204304798</v>
      </c>
      <c r="U782" s="14">
        <v>0.26132738599153799</v>
      </c>
      <c r="V782" s="14">
        <v>0.35227053803797598</v>
      </c>
      <c r="W782" s="14">
        <v>0.29050891220095598</v>
      </c>
      <c r="X782" s="14">
        <v>0.26214668527778601</v>
      </c>
      <c r="Y782" s="14">
        <v>0.37334724616902498</v>
      </c>
      <c r="Z782" s="14">
        <v>0.37982971912380098</v>
      </c>
      <c r="AA782" s="14"/>
      <c r="AB782" s="14">
        <v>0.27324732468541002</v>
      </c>
      <c r="AC782" s="14">
        <v>0.288658100066009</v>
      </c>
      <c r="AD782" s="14">
        <v>0.375680325801447</v>
      </c>
      <c r="AE782" s="14">
        <v>0.37497288423465602</v>
      </c>
      <c r="AF782" s="14">
        <v>0.41510797619979301</v>
      </c>
      <c r="AG782" s="14"/>
      <c r="AH782" s="14">
        <v>0.36838467763688698</v>
      </c>
      <c r="AI782" s="14">
        <v>0.30158420734199598</v>
      </c>
      <c r="AJ782" s="14"/>
      <c r="AK782" s="14">
        <v>0.35400786572918902</v>
      </c>
      <c r="AL782" s="14">
        <v>0.30053655851133299</v>
      </c>
      <c r="AM782" s="14"/>
      <c r="AN782" s="14">
        <v>0.39164443201439803</v>
      </c>
      <c r="AO782" s="14">
        <v>0.26758511454795703</v>
      </c>
      <c r="AP782" s="14"/>
      <c r="AQ782" s="14">
        <v>0.39958167810856499</v>
      </c>
      <c r="AR782" s="14">
        <v>0.30348157899670303</v>
      </c>
      <c r="AS782" s="14">
        <v>0.32402211137167802</v>
      </c>
    </row>
    <row r="783" spans="2:45" x14ac:dyDescent="0.35">
      <c r="B783" t="s">
        <v>259</v>
      </c>
      <c r="C783" s="14">
        <v>0.25396121469244198</v>
      </c>
      <c r="D783" s="14">
        <v>0.273461518653347</v>
      </c>
      <c r="E783" s="14">
        <v>0.23435837165748</v>
      </c>
      <c r="F783" s="14"/>
      <c r="G783" s="14">
        <v>0.33762270124934002</v>
      </c>
      <c r="H783" s="14">
        <v>0.31690020490849402</v>
      </c>
      <c r="I783" s="14">
        <v>0.23050947310262501</v>
      </c>
      <c r="J783" s="14">
        <v>0.16968112276476099</v>
      </c>
      <c r="K783" s="14">
        <v>0.18268197993287899</v>
      </c>
      <c r="L783" s="14"/>
      <c r="M783" s="14">
        <v>0.26898742824015598</v>
      </c>
      <c r="N783" s="14">
        <v>0.26250500025853002</v>
      </c>
      <c r="O783" s="14">
        <v>0.27927730199768802</v>
      </c>
      <c r="P783" s="14">
        <v>0.201653983429186</v>
      </c>
      <c r="Q783" s="14"/>
      <c r="R783" s="14">
        <v>0.26451372258001499</v>
      </c>
      <c r="S783" s="14">
        <v>0.27940482451628401</v>
      </c>
      <c r="T783" s="14">
        <v>0.26599568323406902</v>
      </c>
      <c r="U783" s="14">
        <v>0.24460429704362499</v>
      </c>
      <c r="V783" s="14">
        <v>0.30492576941593402</v>
      </c>
      <c r="W783" s="14">
        <v>0.21471074315948599</v>
      </c>
      <c r="X783" s="14">
        <v>0.230083149166604</v>
      </c>
      <c r="Y783" s="14">
        <v>0.27048389774057502</v>
      </c>
      <c r="Z783" s="14">
        <v>0.21319484335793801</v>
      </c>
      <c r="AA783" s="14"/>
      <c r="AB783" s="14">
        <v>0.169279015578854</v>
      </c>
      <c r="AC783" s="14">
        <v>0.23974859060479101</v>
      </c>
      <c r="AD783" s="14">
        <v>0.31415395252233203</v>
      </c>
      <c r="AE783" s="14">
        <v>0.266534175409259</v>
      </c>
      <c r="AF783" s="14">
        <v>0.24414271749515101</v>
      </c>
      <c r="AG783" s="14"/>
      <c r="AH783" s="14">
        <v>0.34262735270583999</v>
      </c>
      <c r="AI783" s="14">
        <v>0.21477310803931299</v>
      </c>
      <c r="AJ783" s="14"/>
      <c r="AK783" s="14">
        <v>0.329598962185635</v>
      </c>
      <c r="AL783" s="14">
        <v>0.22134793008110201</v>
      </c>
      <c r="AM783" s="14"/>
      <c r="AN783" s="14">
        <v>0.30740244622595497</v>
      </c>
      <c r="AO783" s="14">
        <v>0.20905405681186301</v>
      </c>
      <c r="AP783" s="14"/>
      <c r="AQ783" s="14">
        <v>0.27489428025736001</v>
      </c>
      <c r="AR783" s="14">
        <v>0.25219430403985199</v>
      </c>
      <c r="AS783" s="14">
        <v>0.25309735843279801</v>
      </c>
    </row>
    <row r="784" spans="2:45" x14ac:dyDescent="0.35">
      <c r="B784" t="s">
        <v>260</v>
      </c>
      <c r="C784" s="14">
        <v>0.15926150780132201</v>
      </c>
      <c r="D784" s="14">
        <v>0.17684746758925399</v>
      </c>
      <c r="E784" s="14">
        <v>0.141583075196728</v>
      </c>
      <c r="F784" s="14"/>
      <c r="G784" s="14">
        <v>0.237886633257202</v>
      </c>
      <c r="H784" s="14">
        <v>0.202444087454624</v>
      </c>
      <c r="I784" s="14">
        <v>0.134265208376039</v>
      </c>
      <c r="J784" s="14">
        <v>9.33406214022095E-2</v>
      </c>
      <c r="K784" s="14">
        <v>0.105298380315309</v>
      </c>
      <c r="L784" s="14"/>
      <c r="M784" s="14">
        <v>0.17641988343614601</v>
      </c>
      <c r="N784" s="14">
        <v>0.155820075723375</v>
      </c>
      <c r="O784" s="14">
        <v>0.15499001748014199</v>
      </c>
      <c r="P784" s="14">
        <v>0.14754059667826</v>
      </c>
      <c r="Q784" s="14"/>
      <c r="R784" s="14">
        <v>0.166170627263167</v>
      </c>
      <c r="S784" s="14">
        <v>0.16462220523983701</v>
      </c>
      <c r="T784" s="14">
        <v>0.15622752143027999</v>
      </c>
      <c r="U784" s="14">
        <v>8.1251417693216907E-2</v>
      </c>
      <c r="V784" s="14">
        <v>0.16253724238472</v>
      </c>
      <c r="W784" s="14">
        <v>0.15293321862415599</v>
      </c>
      <c r="X784" s="14">
        <v>0.198165899958024</v>
      </c>
      <c r="Y784" s="14">
        <v>0.15936754801236999</v>
      </c>
      <c r="Z784" s="14">
        <v>0.18612665623125199</v>
      </c>
      <c r="AA784" s="14"/>
      <c r="AB784" s="14">
        <v>9.0292658588527405E-2</v>
      </c>
      <c r="AC784" s="14">
        <v>0.134608989345751</v>
      </c>
      <c r="AD784" s="14">
        <v>0.19852186936959801</v>
      </c>
      <c r="AE784" s="14">
        <v>0.210821856662638</v>
      </c>
      <c r="AF784" s="14">
        <v>0.128059278932217</v>
      </c>
      <c r="AG784" s="14"/>
      <c r="AH784" s="14">
        <v>0.24689077054783301</v>
      </c>
      <c r="AI784" s="14">
        <v>0.12812804082183701</v>
      </c>
      <c r="AJ784" s="14"/>
      <c r="AK784" s="14">
        <v>0.25901630291956901</v>
      </c>
      <c r="AL784" s="14">
        <v>0.110111686713039</v>
      </c>
      <c r="AM784" s="14"/>
      <c r="AN784" s="14">
        <v>0.2163781594459</v>
      </c>
      <c r="AO784" s="14">
        <v>0.106989889118179</v>
      </c>
      <c r="AP784" s="14"/>
      <c r="AQ784" s="14">
        <v>0.20978094785099699</v>
      </c>
      <c r="AR784" s="14">
        <v>0.15003019514066299</v>
      </c>
      <c r="AS784" s="14">
        <v>0.11894024452751099</v>
      </c>
    </row>
    <row r="785" spans="2:45" x14ac:dyDescent="0.35">
      <c r="B785" t="s">
        <v>261</v>
      </c>
      <c r="C785" s="14">
        <v>0.14000784504150901</v>
      </c>
      <c r="D785" s="14">
        <v>0.158059523265108</v>
      </c>
      <c r="E785" s="14">
        <v>0.121861245099051</v>
      </c>
      <c r="F785" s="14"/>
      <c r="G785" s="14">
        <v>0.163814883075732</v>
      </c>
      <c r="H785" s="14">
        <v>0.16812208842207099</v>
      </c>
      <c r="I785" s="14">
        <v>0.13847459661445199</v>
      </c>
      <c r="J785" s="14">
        <v>9.5005779528448298E-2</v>
      </c>
      <c r="K785" s="14">
        <v>0.12216248022188</v>
      </c>
      <c r="L785" s="14"/>
      <c r="M785" s="14">
        <v>0.149241611970307</v>
      </c>
      <c r="N785" s="14">
        <v>0.137424928027952</v>
      </c>
      <c r="O785" s="14">
        <v>0.12710427980711</v>
      </c>
      <c r="P785" s="14">
        <v>0.13996660211527301</v>
      </c>
      <c r="Q785" s="14"/>
      <c r="R785" s="14">
        <v>0.125848511530538</v>
      </c>
      <c r="S785" s="14">
        <v>0.140598272339618</v>
      </c>
      <c r="T785" s="14">
        <v>0.102220309661036</v>
      </c>
      <c r="U785" s="14">
        <v>0.14314496142837799</v>
      </c>
      <c r="V785" s="14">
        <v>0.115522954484297</v>
      </c>
      <c r="W785" s="14">
        <v>0.19331370472158699</v>
      </c>
      <c r="X785" s="14">
        <v>0.148246021089457</v>
      </c>
      <c r="Y785" s="14">
        <v>0.22428240796236101</v>
      </c>
      <c r="Z785" s="14">
        <v>0.120570696755661</v>
      </c>
      <c r="AA785" s="14"/>
      <c r="AB785" s="14">
        <v>0.128153032749558</v>
      </c>
      <c r="AC785" s="14">
        <v>0.100636168505499</v>
      </c>
      <c r="AD785" s="14">
        <v>0.16724368819777899</v>
      </c>
      <c r="AE785" s="14">
        <v>0.134127824408839</v>
      </c>
      <c r="AF785" s="14">
        <v>0.277900007835856</v>
      </c>
      <c r="AG785" s="14"/>
      <c r="AH785" s="14">
        <v>0.220396981256619</v>
      </c>
      <c r="AI785" s="14">
        <v>0.11002872639047399</v>
      </c>
      <c r="AJ785" s="14"/>
      <c r="AK785" s="14">
        <v>0.221964658994112</v>
      </c>
      <c r="AL785" s="14">
        <v>0.102974431386731</v>
      </c>
      <c r="AM785" s="14"/>
      <c r="AN785" s="14">
        <v>0.19430680786722801</v>
      </c>
      <c r="AO785" s="14">
        <v>9.1687250755510999E-2</v>
      </c>
      <c r="AP785" s="14"/>
      <c r="AQ785" s="14">
        <v>0.177919700428538</v>
      </c>
      <c r="AR785" s="14">
        <v>0.12705543547116299</v>
      </c>
      <c r="AS785" s="14">
        <v>0.13957244920674799</v>
      </c>
    </row>
    <row r="786" spans="2:45" x14ac:dyDescent="0.35">
      <c r="B786" t="s">
        <v>262</v>
      </c>
      <c r="C786" s="14">
        <v>6.3669231155713393E-2</v>
      </c>
      <c r="D786" s="14">
        <v>5.6332027258205603E-2</v>
      </c>
      <c r="E786" s="14">
        <v>7.1045016507916697E-2</v>
      </c>
      <c r="F786" s="14"/>
      <c r="G786" s="14">
        <v>5.1051821171303198E-2</v>
      </c>
      <c r="H786" s="14">
        <v>4.86294599378412E-2</v>
      </c>
      <c r="I786" s="14">
        <v>7.7631901033693995E-2</v>
      </c>
      <c r="J786" s="14">
        <v>7.9945018673851495E-2</v>
      </c>
      <c r="K786" s="14">
        <v>6.3520722571690502E-2</v>
      </c>
      <c r="L786" s="14"/>
      <c r="M786" s="14">
        <v>3.3799035786538201E-2</v>
      </c>
      <c r="N786" s="14">
        <v>4.4387077483432499E-2</v>
      </c>
      <c r="O786" s="14">
        <v>6.5952250914712296E-2</v>
      </c>
      <c r="P786" s="14">
        <v>0.121753476222885</v>
      </c>
      <c r="Q786" s="14"/>
      <c r="R786" s="14">
        <v>6.9226196643691895E-2</v>
      </c>
      <c r="S786" s="14">
        <v>4.2736090360843998E-2</v>
      </c>
      <c r="T786" s="14">
        <v>8.4577597932360901E-2</v>
      </c>
      <c r="U786" s="14">
        <v>5.4156697974860897E-2</v>
      </c>
      <c r="V786" s="14">
        <v>7.6293762356782202E-2</v>
      </c>
      <c r="W786" s="14">
        <v>5.2919513332080198E-2</v>
      </c>
      <c r="X786" s="14">
        <v>9.9395212958540993E-2</v>
      </c>
      <c r="Y786" s="14">
        <v>6.0203719254275201E-2</v>
      </c>
      <c r="Z786" s="14">
        <v>4.5744623078248503E-2</v>
      </c>
      <c r="AA786" s="14"/>
      <c r="AB786" s="14">
        <v>0.10162685853811999</v>
      </c>
      <c r="AC786" s="14">
        <v>6.0560906678629699E-2</v>
      </c>
      <c r="AD786" s="14">
        <v>4.4001298991593503E-2</v>
      </c>
      <c r="AE786" s="14">
        <v>6.9617957153537802E-2</v>
      </c>
      <c r="AF786" s="14">
        <v>0</v>
      </c>
      <c r="AG786" s="14"/>
      <c r="AH786" s="14">
        <v>2.2339708462816799E-2</v>
      </c>
      <c r="AI786" s="14">
        <v>7.4372819188195799E-2</v>
      </c>
      <c r="AJ786" s="14"/>
      <c r="AK786" s="14">
        <v>1.9745712976862801E-2</v>
      </c>
      <c r="AL786" s="14">
        <v>7.99553495015599E-2</v>
      </c>
      <c r="AM786" s="14"/>
      <c r="AN786" s="14">
        <v>2.42587537564142E-2</v>
      </c>
      <c r="AO786" s="14">
        <v>9.5333132226137401E-2</v>
      </c>
      <c r="AP786" s="14"/>
      <c r="AQ786" s="14">
        <v>7.5254804235918901E-3</v>
      </c>
      <c r="AR786" s="14">
        <v>5.8492433620967101E-2</v>
      </c>
      <c r="AS786" s="14">
        <v>0.106905760313806</v>
      </c>
    </row>
    <row r="787" spans="2:45" x14ac:dyDescent="0.35">
      <c r="B787" t="s">
        <v>70</v>
      </c>
      <c r="C787" s="14">
        <v>3.1899213245711898E-2</v>
      </c>
      <c r="D787" s="14">
        <v>2.21056054142688E-2</v>
      </c>
      <c r="E787" s="14">
        <v>4.1744319119478998E-2</v>
      </c>
      <c r="F787" s="14"/>
      <c r="G787" s="14">
        <v>3.0474883925379202E-2</v>
      </c>
      <c r="H787" s="14">
        <v>2.2778371302862602E-2</v>
      </c>
      <c r="I787" s="14">
        <v>3.6530345260755298E-2</v>
      </c>
      <c r="J787" s="14">
        <v>3.7579114084144001E-2</v>
      </c>
      <c r="K787" s="14">
        <v>3.4358440877526097E-2</v>
      </c>
      <c r="L787" s="14"/>
      <c r="M787" s="14">
        <v>2.01564750783127E-2</v>
      </c>
      <c r="N787" s="14">
        <v>1.84445620112248E-2</v>
      </c>
      <c r="O787" s="14">
        <v>4.2067970302236399E-2</v>
      </c>
      <c r="P787" s="14">
        <v>4.9296173623422403E-2</v>
      </c>
      <c r="Q787" s="14"/>
      <c r="R787" s="14">
        <v>1.25022749237256E-2</v>
      </c>
      <c r="S787" s="14">
        <v>4.2200424044874098E-2</v>
      </c>
      <c r="T787" s="14">
        <v>8.2632428790065694E-3</v>
      </c>
      <c r="U787" s="14">
        <v>6.0086105197097998E-2</v>
      </c>
      <c r="V787" s="14">
        <v>3.2695152713395799E-2</v>
      </c>
      <c r="W787" s="14">
        <v>3.2586221456847697E-2</v>
      </c>
      <c r="X787" s="14">
        <v>6.1956029534091198E-2</v>
      </c>
      <c r="Y787" s="14">
        <v>1.7182068870926201E-2</v>
      </c>
      <c r="Z787" s="14">
        <v>2.3059638974267799E-2</v>
      </c>
      <c r="AA787" s="14"/>
      <c r="AB787" s="14">
        <v>5.28510671430669E-2</v>
      </c>
      <c r="AC787" s="14">
        <v>3.3229807035246799E-2</v>
      </c>
      <c r="AD787" s="14">
        <v>1.9855355792132399E-2</v>
      </c>
      <c r="AE787" s="14">
        <v>2.70192554539001E-2</v>
      </c>
      <c r="AF787" s="14">
        <v>6.4817768432620604E-2</v>
      </c>
      <c r="AG787" s="14"/>
      <c r="AH787" s="14">
        <v>1.7925343086291099E-2</v>
      </c>
      <c r="AI787" s="14">
        <v>3.4255368786773301E-2</v>
      </c>
      <c r="AJ787" s="14"/>
      <c r="AK787" s="14">
        <v>2.0541512704673099E-2</v>
      </c>
      <c r="AL787" s="14">
        <v>3.09975353131825E-2</v>
      </c>
      <c r="AM787" s="14"/>
      <c r="AN787" s="14">
        <v>2.0401812168185301E-2</v>
      </c>
      <c r="AO787" s="14">
        <v>4.1488820837733503E-2</v>
      </c>
      <c r="AP787" s="14"/>
      <c r="AQ787" s="14">
        <v>3.0762937330813998E-2</v>
      </c>
      <c r="AR787" s="14">
        <v>2.8721315934793899E-2</v>
      </c>
      <c r="AS787" s="14">
        <v>3.7511279727802001E-2</v>
      </c>
    </row>
    <row r="788" spans="2:45" x14ac:dyDescent="0.35">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row>
    <row r="789" spans="2:45" x14ac:dyDescent="0.35">
      <c r="B789" s="6" t="s">
        <v>270</v>
      </c>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row>
    <row r="790" spans="2:45" x14ac:dyDescent="0.35">
      <c r="B790" s="24" t="s">
        <v>76</v>
      </c>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row>
    <row r="791" spans="2:45" x14ac:dyDescent="0.35">
      <c r="B791" t="s">
        <v>265</v>
      </c>
      <c r="C791" s="14">
        <v>0.163244526964228</v>
      </c>
      <c r="D791" s="14">
        <v>0.15824368341453199</v>
      </c>
      <c r="E791" s="14">
        <v>0.167559221517457</v>
      </c>
      <c r="F791" s="14"/>
      <c r="G791" s="14">
        <v>0.16831314188157401</v>
      </c>
      <c r="H791" s="14">
        <v>0.18035236944140401</v>
      </c>
      <c r="I791" s="14">
        <v>0.168565043591233</v>
      </c>
      <c r="J791" s="14">
        <v>0.136480688375544</v>
      </c>
      <c r="K791" s="14">
        <v>0.16333105079289301</v>
      </c>
      <c r="L791" s="14"/>
      <c r="M791" s="14">
        <v>0.139738169822446</v>
      </c>
      <c r="N791" s="14">
        <v>0.14099466394308199</v>
      </c>
      <c r="O791" s="14">
        <v>0.226377090178705</v>
      </c>
      <c r="P791" s="14">
        <v>0.157233652878014</v>
      </c>
      <c r="Q791" s="14"/>
      <c r="R791" s="14">
        <v>0.22146685151043999</v>
      </c>
      <c r="S791" s="14">
        <v>0.121051201097768</v>
      </c>
      <c r="T791" s="14">
        <v>0.15357331472682501</v>
      </c>
      <c r="U791" s="14">
        <v>0.14116942871893701</v>
      </c>
      <c r="V791" s="14">
        <v>0.203634185139109</v>
      </c>
      <c r="W791" s="14">
        <v>0.170186769406554</v>
      </c>
      <c r="X791" s="14">
        <v>0.14327514325127699</v>
      </c>
      <c r="Y791" s="14">
        <v>0.16734054938422499</v>
      </c>
      <c r="Z791" s="14">
        <v>0.150138541254383</v>
      </c>
      <c r="AA791" s="14"/>
      <c r="AB791" s="14">
        <v>0.147743347033057</v>
      </c>
      <c r="AC791" s="14">
        <v>0.15118359035996101</v>
      </c>
      <c r="AD791" s="14">
        <v>0.17941817199535501</v>
      </c>
      <c r="AE791" s="14">
        <v>0.17493893849231601</v>
      </c>
      <c r="AF791" s="14">
        <v>0.16390865489405501</v>
      </c>
      <c r="AG791" s="14"/>
      <c r="AH791" s="14">
        <v>0.21700597727364401</v>
      </c>
      <c r="AI791" s="14">
        <v>0.14175889865379601</v>
      </c>
      <c r="AJ791" s="14"/>
      <c r="AK791" s="14">
        <v>0.22935121590971599</v>
      </c>
      <c r="AL791" s="14">
        <v>0.14431139037869301</v>
      </c>
      <c r="AM791" s="14"/>
      <c r="AN791" s="14">
        <v>0.20457096442112399</v>
      </c>
      <c r="AO791" s="14">
        <v>0.12926152164805901</v>
      </c>
      <c r="AP791" s="14"/>
      <c r="AQ791" s="14">
        <v>0.20657171094392801</v>
      </c>
      <c r="AR791" s="14">
        <v>0.147666864870097</v>
      </c>
      <c r="AS791" s="14">
        <v>0.16223603263409</v>
      </c>
    </row>
    <row r="792" spans="2:45" x14ac:dyDescent="0.35">
      <c r="B792" t="s">
        <v>266</v>
      </c>
      <c r="C792" s="14">
        <v>0.29246648684854598</v>
      </c>
      <c r="D792" s="14">
        <v>0.30046289947279298</v>
      </c>
      <c r="E792" s="14">
        <v>0.28496772717722302</v>
      </c>
      <c r="F792" s="14"/>
      <c r="G792" s="14">
        <v>0.357539876544125</v>
      </c>
      <c r="H792" s="14">
        <v>0.284067587155584</v>
      </c>
      <c r="I792" s="14">
        <v>0.30634137147398899</v>
      </c>
      <c r="J792" s="14">
        <v>0.24199375027060799</v>
      </c>
      <c r="K792" s="14">
        <v>0.28059886800246298</v>
      </c>
      <c r="L792" s="14"/>
      <c r="M792" s="14">
        <v>0.32596384285783297</v>
      </c>
      <c r="N792" s="14">
        <v>0.26051219293676098</v>
      </c>
      <c r="O792" s="14">
        <v>0.30363255565719699</v>
      </c>
      <c r="P792" s="14">
        <v>0.282423295891851</v>
      </c>
      <c r="Q792" s="14"/>
      <c r="R792" s="14">
        <v>0.284062359124574</v>
      </c>
      <c r="S792" s="14">
        <v>0.27662183970423598</v>
      </c>
      <c r="T792" s="14">
        <v>0.25738614659578402</v>
      </c>
      <c r="U792" s="14">
        <v>0.33883523092983697</v>
      </c>
      <c r="V792" s="14">
        <v>0.20553234927379799</v>
      </c>
      <c r="W792" s="14">
        <v>0.34193589757331599</v>
      </c>
      <c r="X792" s="14">
        <v>0.308355823170605</v>
      </c>
      <c r="Y792" s="14">
        <v>0.33288077582576903</v>
      </c>
      <c r="Z792" s="14">
        <v>0.304128571127537</v>
      </c>
      <c r="AA792" s="14"/>
      <c r="AB792" s="14">
        <v>0.27482801564307102</v>
      </c>
      <c r="AC792" s="14">
        <v>0.281831037814608</v>
      </c>
      <c r="AD792" s="14">
        <v>0.29627809195496202</v>
      </c>
      <c r="AE792" s="14">
        <v>0.31822449193976698</v>
      </c>
      <c r="AF792" s="14">
        <v>0.31926066795656999</v>
      </c>
      <c r="AG792" s="14"/>
      <c r="AH792" s="14">
        <v>0.35764756197881598</v>
      </c>
      <c r="AI792" s="14">
        <v>0.272692040851373</v>
      </c>
      <c r="AJ792" s="14"/>
      <c r="AK792" s="14">
        <v>0.353297558172119</v>
      </c>
      <c r="AL792" s="14">
        <v>0.27068840838519298</v>
      </c>
      <c r="AM792" s="14"/>
      <c r="AN792" s="14">
        <v>0.32997032437146001</v>
      </c>
      <c r="AO792" s="14">
        <v>0.26739730113076698</v>
      </c>
      <c r="AP792" s="14"/>
      <c r="AQ792" s="14">
        <v>0.30339282953394597</v>
      </c>
      <c r="AR792" s="14">
        <v>0.29928244985860297</v>
      </c>
      <c r="AS792" s="14">
        <v>0.27737475374443299</v>
      </c>
    </row>
    <row r="793" spans="2:45" x14ac:dyDescent="0.35">
      <c r="B793" t="s">
        <v>267</v>
      </c>
      <c r="C793" s="14">
        <v>0.32830941403569902</v>
      </c>
      <c r="D793" s="14">
        <v>0.34005179984588202</v>
      </c>
      <c r="E793" s="14">
        <v>0.31709860968879799</v>
      </c>
      <c r="F793" s="14"/>
      <c r="G793" s="14">
        <v>0.26917169269538799</v>
      </c>
      <c r="H793" s="14">
        <v>0.33743184445392899</v>
      </c>
      <c r="I793" s="14">
        <v>0.33371325995846102</v>
      </c>
      <c r="J793" s="14">
        <v>0.35938579170525198</v>
      </c>
      <c r="K793" s="14">
        <v>0.33335776586460097</v>
      </c>
      <c r="L793" s="14"/>
      <c r="M793" s="14">
        <v>0.35188630728146297</v>
      </c>
      <c r="N793" s="14">
        <v>0.37564359293960198</v>
      </c>
      <c r="O793" s="14">
        <v>0.276777276983039</v>
      </c>
      <c r="P793" s="14">
        <v>0.303081256651408</v>
      </c>
      <c r="Q793" s="14"/>
      <c r="R793" s="14">
        <v>0.30255814921753199</v>
      </c>
      <c r="S793" s="14">
        <v>0.37411005283212201</v>
      </c>
      <c r="T793" s="14">
        <v>0.34920714654220503</v>
      </c>
      <c r="U793" s="14">
        <v>0.30376476584703499</v>
      </c>
      <c r="V793" s="14">
        <v>0.32935556701423402</v>
      </c>
      <c r="W793" s="14">
        <v>0.30885557290473098</v>
      </c>
      <c r="X793" s="14">
        <v>0.31400737107335802</v>
      </c>
      <c r="Y793" s="14">
        <v>0.31223461878007103</v>
      </c>
      <c r="Z793" s="14">
        <v>0.339888872306016</v>
      </c>
      <c r="AA793" s="14"/>
      <c r="AB793" s="14">
        <v>0.32560385981689199</v>
      </c>
      <c r="AC793" s="14">
        <v>0.31279681960690198</v>
      </c>
      <c r="AD793" s="14">
        <v>0.33928469613918</v>
      </c>
      <c r="AE793" s="14">
        <v>0.36407700421439299</v>
      </c>
      <c r="AF793" s="14">
        <v>0.17186996432186599</v>
      </c>
      <c r="AG793" s="14"/>
      <c r="AH793" s="14">
        <v>0.29020802442638999</v>
      </c>
      <c r="AI793" s="14">
        <v>0.35087071058076902</v>
      </c>
      <c r="AJ793" s="14"/>
      <c r="AK793" s="14">
        <v>0.27764306598668897</v>
      </c>
      <c r="AL793" s="14">
        <v>0.35228918845379498</v>
      </c>
      <c r="AM793" s="14"/>
      <c r="AN793" s="14">
        <v>0.300453232680918</v>
      </c>
      <c r="AO793" s="14">
        <v>0.349264088549332</v>
      </c>
      <c r="AP793" s="14"/>
      <c r="AQ793" s="14">
        <v>0.31417831410486302</v>
      </c>
      <c r="AR793" s="14">
        <v>0.34019318128399401</v>
      </c>
      <c r="AS793" s="14">
        <v>0.30006349885051797</v>
      </c>
    </row>
    <row r="794" spans="2:45" x14ac:dyDescent="0.35">
      <c r="B794" t="s">
        <v>268</v>
      </c>
      <c r="C794" s="14">
        <v>5.5968290830670703E-2</v>
      </c>
      <c r="D794" s="14">
        <v>6.1246858221279399E-2</v>
      </c>
      <c r="E794" s="14">
        <v>5.0748286038518303E-2</v>
      </c>
      <c r="F794" s="14"/>
      <c r="G794" s="14">
        <v>9.8466026330348899E-2</v>
      </c>
      <c r="H794" s="14">
        <v>6.8508885915027795E-2</v>
      </c>
      <c r="I794" s="14">
        <v>4.5090852027500197E-2</v>
      </c>
      <c r="J794" s="14">
        <v>4.2555062564645398E-2</v>
      </c>
      <c r="K794" s="14">
        <v>2.6482395996838898E-2</v>
      </c>
      <c r="L794" s="14"/>
      <c r="M794" s="14">
        <v>5.8783563155035003E-2</v>
      </c>
      <c r="N794" s="14">
        <v>4.1495250444168102E-2</v>
      </c>
      <c r="O794" s="14">
        <v>6.0643409726572201E-2</v>
      </c>
      <c r="P794" s="14">
        <v>6.4970139751279299E-2</v>
      </c>
      <c r="Q794" s="14"/>
      <c r="R794" s="14">
        <v>6.57505145387874E-2</v>
      </c>
      <c r="S794" s="14">
        <v>5.6155068264147699E-2</v>
      </c>
      <c r="T794" s="14">
        <v>7.1900250315682604E-2</v>
      </c>
      <c r="U794" s="14">
        <v>5.0786491113272901E-2</v>
      </c>
      <c r="V794" s="14">
        <v>7.47555263408239E-2</v>
      </c>
      <c r="W794" s="14">
        <v>2.6500900591577999E-2</v>
      </c>
      <c r="X794" s="14">
        <v>8.0485265169398995E-2</v>
      </c>
      <c r="Y794" s="14">
        <v>4.4175935614858199E-2</v>
      </c>
      <c r="Z794" s="14">
        <v>3.1307818894565298E-2</v>
      </c>
      <c r="AA794" s="14"/>
      <c r="AB794" s="14">
        <v>4.6725399765052897E-2</v>
      </c>
      <c r="AC794" s="14">
        <v>7.6067748643732697E-2</v>
      </c>
      <c r="AD794" s="14">
        <v>4.8431995075686803E-2</v>
      </c>
      <c r="AE794" s="14">
        <v>3.6884083256656902E-2</v>
      </c>
      <c r="AF794" s="14">
        <v>6.4605800253408702E-2</v>
      </c>
      <c r="AG794" s="14"/>
      <c r="AH794" s="14">
        <v>4.3055806062895101E-2</v>
      </c>
      <c r="AI794" s="14">
        <v>6.22596239634466E-2</v>
      </c>
      <c r="AJ794" s="14"/>
      <c r="AK794" s="14">
        <v>4.7050253092586598E-2</v>
      </c>
      <c r="AL794" s="14">
        <v>6.0412183535201898E-2</v>
      </c>
      <c r="AM794" s="14"/>
      <c r="AN794" s="14">
        <v>5.9085013899758197E-2</v>
      </c>
      <c r="AO794" s="14">
        <v>5.3792897111940602E-2</v>
      </c>
      <c r="AP794" s="14"/>
      <c r="AQ794" s="14">
        <v>5.2757518165750798E-2</v>
      </c>
      <c r="AR794" s="14">
        <v>5.5807639096495901E-2</v>
      </c>
      <c r="AS794" s="14">
        <v>7.0087989596803305E-2</v>
      </c>
    </row>
    <row r="795" spans="2:45" x14ac:dyDescent="0.35">
      <c r="B795" t="s">
        <v>269</v>
      </c>
      <c r="C795" s="14">
        <v>1.4592018961803999E-2</v>
      </c>
      <c r="D795" s="14">
        <v>1.1185047395471499E-2</v>
      </c>
      <c r="E795" s="14">
        <v>1.8061055085635401E-2</v>
      </c>
      <c r="F795" s="14"/>
      <c r="G795" s="14">
        <v>1.7500690367721401E-2</v>
      </c>
      <c r="H795" s="14">
        <v>2.12874218906525E-2</v>
      </c>
      <c r="I795" s="14">
        <v>1.25866935418551E-2</v>
      </c>
      <c r="J795" s="14">
        <v>1.4179494583458499E-2</v>
      </c>
      <c r="K795" s="14">
        <v>6.3225793714914401E-3</v>
      </c>
      <c r="L795" s="14"/>
      <c r="M795" s="14">
        <v>9.8385211669830708E-3</v>
      </c>
      <c r="N795" s="14">
        <v>1.40803125472203E-2</v>
      </c>
      <c r="O795" s="14">
        <v>1.4209243472614499E-2</v>
      </c>
      <c r="P795" s="14">
        <v>2.08782297372004E-2</v>
      </c>
      <c r="Q795" s="14"/>
      <c r="R795" s="14">
        <v>9.3509665179307509E-3</v>
      </c>
      <c r="S795" s="14">
        <v>1.5016323276159199E-2</v>
      </c>
      <c r="T795" s="14">
        <v>1.6823319337969399E-2</v>
      </c>
      <c r="U795" s="14">
        <v>1.2769054160427401E-2</v>
      </c>
      <c r="V795" s="14">
        <v>1.6486166266731599E-2</v>
      </c>
      <c r="W795" s="14">
        <v>7.6673983711448802E-3</v>
      </c>
      <c r="X795" s="14">
        <v>8.1371020830312592E-3</v>
      </c>
      <c r="Y795" s="14">
        <v>5.2450958025471402E-2</v>
      </c>
      <c r="Z795" s="14">
        <v>1.47272767608393E-2</v>
      </c>
      <c r="AA795" s="14"/>
      <c r="AB795" s="14">
        <v>1.8999768799110101E-2</v>
      </c>
      <c r="AC795" s="14">
        <v>1.4859170108092901E-2</v>
      </c>
      <c r="AD795" s="14">
        <v>1.1866875260436401E-2</v>
      </c>
      <c r="AE795" s="14">
        <v>1.0111131835768899E-2</v>
      </c>
      <c r="AF795" s="14">
        <v>0</v>
      </c>
      <c r="AG795" s="14"/>
      <c r="AH795" s="14">
        <v>1.5671492520462502E-2</v>
      </c>
      <c r="AI795" s="14">
        <v>1.30250033425688E-2</v>
      </c>
      <c r="AJ795" s="14"/>
      <c r="AK795" s="14">
        <v>1.1631754084044099E-2</v>
      </c>
      <c r="AL795" s="14">
        <v>1.31407586566689E-2</v>
      </c>
      <c r="AM795" s="14"/>
      <c r="AN795" s="14">
        <v>1.31010684055061E-2</v>
      </c>
      <c r="AO795" s="14">
        <v>1.6178073302998901E-2</v>
      </c>
      <c r="AP795" s="14"/>
      <c r="AQ795" s="14">
        <v>1.14410879433822E-2</v>
      </c>
      <c r="AR795" s="14">
        <v>1.4373034908570699E-2</v>
      </c>
      <c r="AS795" s="14">
        <v>1.8259274287004999E-2</v>
      </c>
    </row>
    <row r="796" spans="2:45" x14ac:dyDescent="0.35">
      <c r="B796" t="s">
        <v>70</v>
      </c>
      <c r="C796" s="14">
        <v>0.145419262359052</v>
      </c>
      <c r="D796" s="14">
        <v>0.12880971165004201</v>
      </c>
      <c r="E796" s="14">
        <v>0.161565100492369</v>
      </c>
      <c r="F796" s="14"/>
      <c r="G796" s="14">
        <v>8.9008572180842002E-2</v>
      </c>
      <c r="H796" s="14">
        <v>0.108351891143403</v>
      </c>
      <c r="I796" s="14">
        <v>0.13370277940696301</v>
      </c>
      <c r="J796" s="14">
        <v>0.20540521250049201</v>
      </c>
      <c r="K796" s="14">
        <v>0.189907339971712</v>
      </c>
      <c r="L796" s="14"/>
      <c r="M796" s="14">
        <v>0.11378959571623901</v>
      </c>
      <c r="N796" s="14">
        <v>0.167273987189166</v>
      </c>
      <c r="O796" s="14">
        <v>0.11836042398187201</v>
      </c>
      <c r="P796" s="14">
        <v>0.17141342509024801</v>
      </c>
      <c r="Q796" s="14"/>
      <c r="R796" s="14">
        <v>0.116811159090736</v>
      </c>
      <c r="S796" s="14">
        <v>0.157045514825568</v>
      </c>
      <c r="T796" s="14">
        <v>0.15110982248153501</v>
      </c>
      <c r="U796" s="14">
        <v>0.152675029230492</v>
      </c>
      <c r="V796" s="14">
        <v>0.17023620596530301</v>
      </c>
      <c r="W796" s="14">
        <v>0.144853461152676</v>
      </c>
      <c r="X796" s="14">
        <v>0.14573929525233101</v>
      </c>
      <c r="Y796" s="14">
        <v>9.0917162369604898E-2</v>
      </c>
      <c r="Z796" s="14">
        <v>0.159808919656659</v>
      </c>
      <c r="AA796" s="14"/>
      <c r="AB796" s="14">
        <v>0.18609960894281699</v>
      </c>
      <c r="AC796" s="14">
        <v>0.163261633466704</v>
      </c>
      <c r="AD796" s="14">
        <v>0.12472016957437999</v>
      </c>
      <c r="AE796" s="14">
        <v>9.5764350261099307E-2</v>
      </c>
      <c r="AF796" s="14">
        <v>0.280354912574101</v>
      </c>
      <c r="AG796" s="14"/>
      <c r="AH796" s="14">
        <v>7.6411137737792095E-2</v>
      </c>
      <c r="AI796" s="14">
        <v>0.15939372260804599</v>
      </c>
      <c r="AJ796" s="14"/>
      <c r="AK796" s="14">
        <v>8.1026152754846203E-2</v>
      </c>
      <c r="AL796" s="14">
        <v>0.15915807059044801</v>
      </c>
      <c r="AM796" s="14"/>
      <c r="AN796" s="14">
        <v>9.2819396221234002E-2</v>
      </c>
      <c r="AO796" s="14">
        <v>0.18410611825690201</v>
      </c>
      <c r="AP796" s="14"/>
      <c r="AQ796" s="14">
        <v>0.11165853930812999</v>
      </c>
      <c r="AR796" s="14">
        <v>0.14267682998223999</v>
      </c>
      <c r="AS796" s="14">
        <v>0.17197845088715</v>
      </c>
    </row>
    <row r="797" spans="2:45" x14ac:dyDescent="0.35">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row>
    <row r="798" spans="2:45" x14ac:dyDescent="0.35">
      <c r="B798" s="6" t="s">
        <v>274</v>
      </c>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row>
    <row r="799" spans="2:45" x14ac:dyDescent="0.35">
      <c r="B799" s="24" t="s">
        <v>76</v>
      </c>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row>
    <row r="800" spans="2:45" x14ac:dyDescent="0.35">
      <c r="B800" t="s">
        <v>271</v>
      </c>
      <c r="C800" s="14">
        <v>0.25647046648684602</v>
      </c>
      <c r="D800" s="14">
        <v>0.28256372918210798</v>
      </c>
      <c r="E800" s="14">
        <v>0.23062692866595499</v>
      </c>
      <c r="F800" s="14"/>
      <c r="G800" s="14">
        <v>0.28495688729066998</v>
      </c>
      <c r="H800" s="14">
        <v>0.273524271749429</v>
      </c>
      <c r="I800" s="14">
        <v>0.30289461790307598</v>
      </c>
      <c r="J800" s="14">
        <v>0.19708771807599501</v>
      </c>
      <c r="K800" s="14">
        <v>0.22214194995706199</v>
      </c>
      <c r="L800" s="14"/>
      <c r="M800" s="14">
        <v>0.29822422711542201</v>
      </c>
      <c r="N800" s="14">
        <v>0.23455712106905399</v>
      </c>
      <c r="O800" s="14">
        <v>0.28178128449908202</v>
      </c>
      <c r="P800" s="14">
        <v>0.21700457130103601</v>
      </c>
      <c r="Q800" s="14"/>
      <c r="R800" s="14">
        <v>0.30697703187544001</v>
      </c>
      <c r="S800" s="14">
        <v>0.22475425118428899</v>
      </c>
      <c r="T800" s="14">
        <v>0.19381762847078399</v>
      </c>
      <c r="U800" s="14">
        <v>0.252832117572934</v>
      </c>
      <c r="V800" s="14">
        <v>0.33488421598065299</v>
      </c>
      <c r="W800" s="14">
        <v>0.27932240224746102</v>
      </c>
      <c r="X800" s="14">
        <v>0.22376673946891301</v>
      </c>
      <c r="Y800" s="14">
        <v>0.26603867409464599</v>
      </c>
      <c r="Z800" s="14">
        <v>0.234111682657798</v>
      </c>
      <c r="AA800" s="14"/>
      <c r="AB800" s="14">
        <v>0.227586936441763</v>
      </c>
      <c r="AC800" s="14">
        <v>0.231586287011187</v>
      </c>
      <c r="AD800" s="14">
        <v>0.26016612885701301</v>
      </c>
      <c r="AE800" s="14">
        <v>0.32505927725310002</v>
      </c>
      <c r="AF800" s="14">
        <v>0.27263218536143002</v>
      </c>
      <c r="AG800" s="14"/>
      <c r="AH800" s="14">
        <v>0.30458430335763498</v>
      </c>
      <c r="AI800" s="14">
        <v>0.24155548811199701</v>
      </c>
      <c r="AJ800" s="14"/>
      <c r="AK800" s="14">
        <v>0.29517120973322297</v>
      </c>
      <c r="AL800" s="14">
        <v>0.25116346461967398</v>
      </c>
      <c r="AM800" s="14"/>
      <c r="AN800" s="14">
        <v>0.30170216271848499</v>
      </c>
      <c r="AO800" s="14">
        <v>0.22068935355991001</v>
      </c>
      <c r="AP800" s="14"/>
      <c r="AQ800" s="14">
        <v>0.286624284944755</v>
      </c>
      <c r="AR800" s="14">
        <v>0.242705067446049</v>
      </c>
      <c r="AS800" s="14">
        <v>0.26195816922165999</v>
      </c>
    </row>
    <row r="801" spans="2:45" x14ac:dyDescent="0.35">
      <c r="B801" t="s">
        <v>272</v>
      </c>
      <c r="C801" s="14">
        <v>0.17406297984580901</v>
      </c>
      <c r="D801" s="14">
        <v>0.17673743950582699</v>
      </c>
      <c r="E801" s="14">
        <v>0.17079254483738099</v>
      </c>
      <c r="F801" s="14"/>
      <c r="G801" s="14">
        <v>0.29496130573998702</v>
      </c>
      <c r="H801" s="14">
        <v>0.19607592355877801</v>
      </c>
      <c r="I801" s="14">
        <v>0.15544285217626599</v>
      </c>
      <c r="J801" s="14">
        <v>0.121855288686223</v>
      </c>
      <c r="K801" s="14">
        <v>0.109129374230387</v>
      </c>
      <c r="L801" s="14"/>
      <c r="M801" s="14">
        <v>0.15474717048550299</v>
      </c>
      <c r="N801" s="14">
        <v>0.179043681841458</v>
      </c>
      <c r="O801" s="14">
        <v>0.173922945427638</v>
      </c>
      <c r="P801" s="14">
        <v>0.19329129560778599</v>
      </c>
      <c r="Q801" s="14"/>
      <c r="R801" s="14">
        <v>0.18174711788651199</v>
      </c>
      <c r="S801" s="14">
        <v>0.196849520312292</v>
      </c>
      <c r="T801" s="14">
        <v>0.19193367879431</v>
      </c>
      <c r="U801" s="14">
        <v>0.114946703998219</v>
      </c>
      <c r="V801" s="14">
        <v>0.13424234620622799</v>
      </c>
      <c r="W801" s="14">
        <v>0.22328173143732799</v>
      </c>
      <c r="X801" s="14">
        <v>0.151559046486925</v>
      </c>
      <c r="Y801" s="14">
        <v>0.16902929380064299</v>
      </c>
      <c r="Z801" s="14">
        <v>0.18177386322415401</v>
      </c>
      <c r="AA801" s="14"/>
      <c r="AB801" s="14">
        <v>0.11965120002841501</v>
      </c>
      <c r="AC801" s="14">
        <v>0.21946353130083299</v>
      </c>
      <c r="AD801" s="14">
        <v>0.16897088089538001</v>
      </c>
      <c r="AE801" s="14">
        <v>0.186382721813796</v>
      </c>
      <c r="AF801" s="14">
        <v>0.22130338239921801</v>
      </c>
      <c r="AG801" s="14"/>
      <c r="AH801" s="14">
        <v>0.21377921458145699</v>
      </c>
      <c r="AI801" s="14">
        <v>0.16180282393621101</v>
      </c>
      <c r="AJ801" s="14"/>
      <c r="AK801" s="14">
        <v>0.19183683878000299</v>
      </c>
      <c r="AL801" s="14">
        <v>0.166908344452181</v>
      </c>
      <c r="AM801" s="14"/>
      <c r="AN801" s="14">
        <v>0.20077060260069801</v>
      </c>
      <c r="AO801" s="14">
        <v>0.15399281739593301</v>
      </c>
      <c r="AP801" s="14"/>
      <c r="AQ801" s="14">
        <v>0.19028173964946399</v>
      </c>
      <c r="AR801" s="14">
        <v>0.165524472156826</v>
      </c>
      <c r="AS801" s="14">
        <v>0.19167881758967401</v>
      </c>
    </row>
    <row r="802" spans="2:45" x14ac:dyDescent="0.35">
      <c r="B802" t="s">
        <v>273</v>
      </c>
      <c r="C802" s="14">
        <v>0.31205983546990701</v>
      </c>
      <c r="D802" s="14">
        <v>0.32670121253975298</v>
      </c>
      <c r="E802" s="14">
        <v>0.29683316773828999</v>
      </c>
      <c r="F802" s="14"/>
      <c r="G802" s="14">
        <v>0.29066943731567002</v>
      </c>
      <c r="H802" s="14">
        <v>0.30803562579754501</v>
      </c>
      <c r="I802" s="14">
        <v>0.28072215435500097</v>
      </c>
      <c r="J802" s="14">
        <v>0.34254708429709901</v>
      </c>
      <c r="K802" s="14">
        <v>0.34004648657224401</v>
      </c>
      <c r="L802" s="14"/>
      <c r="M802" s="14">
        <v>0.34148458069216803</v>
      </c>
      <c r="N802" s="14">
        <v>0.32056100257536602</v>
      </c>
      <c r="O802" s="14">
        <v>0.31886654262335201</v>
      </c>
      <c r="P802" s="14">
        <v>0.26923991095411498</v>
      </c>
      <c r="Q802" s="14"/>
      <c r="R802" s="14">
        <v>0.28961240159282098</v>
      </c>
      <c r="S802" s="14">
        <v>0.31406841943217401</v>
      </c>
      <c r="T802" s="14">
        <v>0.30824410107091199</v>
      </c>
      <c r="U802" s="14">
        <v>0.37175043312675998</v>
      </c>
      <c r="V802" s="14">
        <v>0.26996039208542</v>
      </c>
      <c r="W802" s="14">
        <v>0.293419467535944</v>
      </c>
      <c r="X802" s="14">
        <v>0.34665124721287</v>
      </c>
      <c r="Y802" s="14">
        <v>0.26512178554223698</v>
      </c>
      <c r="Z802" s="14">
        <v>0.32460813885872097</v>
      </c>
      <c r="AA802" s="14"/>
      <c r="AB802" s="14">
        <v>0.30324000487341901</v>
      </c>
      <c r="AC802" s="14">
        <v>0.30722603933647302</v>
      </c>
      <c r="AD802" s="14">
        <v>0.33716745121694502</v>
      </c>
      <c r="AE802" s="14">
        <v>0.29225865721973399</v>
      </c>
      <c r="AF802" s="14">
        <v>0.32456206772928597</v>
      </c>
      <c r="AG802" s="14"/>
      <c r="AH802" s="14">
        <v>0.33098108036906798</v>
      </c>
      <c r="AI802" s="14">
        <v>0.31539539161572999</v>
      </c>
      <c r="AJ802" s="14"/>
      <c r="AK802" s="14">
        <v>0.34708768517953098</v>
      </c>
      <c r="AL802" s="14">
        <v>0.314315904094357</v>
      </c>
      <c r="AM802" s="14"/>
      <c r="AN802" s="14">
        <v>0.32863873350297801</v>
      </c>
      <c r="AO802" s="14">
        <v>0.30315104949861998</v>
      </c>
      <c r="AP802" s="14"/>
      <c r="AQ802" s="14">
        <v>0.36017886759082401</v>
      </c>
      <c r="AR802" s="14">
        <v>0.30908718869164897</v>
      </c>
      <c r="AS802" s="14">
        <v>0.28862315522825999</v>
      </c>
    </row>
    <row r="803" spans="2:45" x14ac:dyDescent="0.35">
      <c r="B803" t="s">
        <v>70</v>
      </c>
      <c r="C803" s="14">
        <v>0.25740671819743699</v>
      </c>
      <c r="D803" s="14">
        <v>0.21399761877231299</v>
      </c>
      <c r="E803" s="14">
        <v>0.301747358758374</v>
      </c>
      <c r="F803" s="14"/>
      <c r="G803" s="14">
        <v>0.129412369653673</v>
      </c>
      <c r="H803" s="14">
        <v>0.222364178894249</v>
      </c>
      <c r="I803" s="14">
        <v>0.26094037556565702</v>
      </c>
      <c r="J803" s="14">
        <v>0.338509908940684</v>
      </c>
      <c r="K803" s="14">
        <v>0.32868218924030701</v>
      </c>
      <c r="L803" s="14"/>
      <c r="M803" s="14">
        <v>0.205544021706907</v>
      </c>
      <c r="N803" s="14">
        <v>0.265838194514121</v>
      </c>
      <c r="O803" s="14">
        <v>0.22542922744992699</v>
      </c>
      <c r="P803" s="14">
        <v>0.32046422213706299</v>
      </c>
      <c r="Q803" s="14"/>
      <c r="R803" s="14">
        <v>0.221663448645228</v>
      </c>
      <c r="S803" s="14">
        <v>0.26432780907124398</v>
      </c>
      <c r="T803" s="14">
        <v>0.30600459166399402</v>
      </c>
      <c r="U803" s="14">
        <v>0.26047074530208703</v>
      </c>
      <c r="V803" s="14">
        <v>0.26091304572769902</v>
      </c>
      <c r="W803" s="14">
        <v>0.20397639877926799</v>
      </c>
      <c r="X803" s="14">
        <v>0.27802296683129202</v>
      </c>
      <c r="Y803" s="14">
        <v>0.29981024656247302</v>
      </c>
      <c r="Z803" s="14">
        <v>0.25950631525932799</v>
      </c>
      <c r="AA803" s="14"/>
      <c r="AB803" s="14">
        <v>0.34952185865640301</v>
      </c>
      <c r="AC803" s="14">
        <v>0.24172414235150699</v>
      </c>
      <c r="AD803" s="14">
        <v>0.23369553903066201</v>
      </c>
      <c r="AE803" s="14">
        <v>0.19629934371336999</v>
      </c>
      <c r="AF803" s="14">
        <v>0.18150236451006599</v>
      </c>
      <c r="AG803" s="14"/>
      <c r="AH803" s="14">
        <v>0.15065540169184</v>
      </c>
      <c r="AI803" s="14">
        <v>0.28124629633606102</v>
      </c>
      <c r="AJ803" s="14"/>
      <c r="AK803" s="14">
        <v>0.165904266307243</v>
      </c>
      <c r="AL803" s="14">
        <v>0.26761228683378802</v>
      </c>
      <c r="AM803" s="14"/>
      <c r="AN803" s="14">
        <v>0.16888850117783999</v>
      </c>
      <c r="AO803" s="14">
        <v>0.32216677954553702</v>
      </c>
      <c r="AP803" s="14"/>
      <c r="AQ803" s="14">
        <v>0.16291510781495799</v>
      </c>
      <c r="AR803" s="14">
        <v>0.28268327170547702</v>
      </c>
      <c r="AS803" s="14">
        <v>0.25773985796040599</v>
      </c>
    </row>
    <row r="804" spans="2:45" x14ac:dyDescent="0.35">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c r="AS804" s="14"/>
    </row>
    <row r="805" spans="2:45" x14ac:dyDescent="0.35">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K19"/>
  <sheetViews>
    <sheetView showGridLines="0" workbookViewId="0">
      <pane xSplit="2" topLeftCell="C1" activePane="topRight" state="frozen"/>
      <selection pane="topRight" activeCell="J6" sqref="J6"/>
    </sheetView>
  </sheetViews>
  <sheetFormatPr defaultColWidth="10.90625" defaultRowHeight="14.5" x14ac:dyDescent="0.35"/>
  <cols>
    <col min="2" max="2" width="25.7265625" customWidth="1"/>
    <col min="3" max="11" width="20.7265625" customWidth="1"/>
  </cols>
  <sheetData>
    <row r="2" spans="2:11" ht="40" customHeight="1" x14ac:dyDescent="0.35">
      <c r="D2" s="33" t="s">
        <v>73</v>
      </c>
      <c r="E2" s="30"/>
      <c r="F2" s="30"/>
      <c r="G2" s="30"/>
      <c r="H2" s="30"/>
      <c r="I2" s="30"/>
      <c r="J2" s="30"/>
      <c r="K2" s="30"/>
    </row>
    <row r="5" spans="2:11" x14ac:dyDescent="0.35">
      <c r="K5" s="26"/>
    </row>
    <row r="6" spans="2:11" ht="50" customHeight="1" x14ac:dyDescent="0.35">
      <c r="B6" s="17" t="s">
        <v>15</v>
      </c>
      <c r="C6" s="17" t="s">
        <v>58</v>
      </c>
      <c r="D6" s="17" t="s">
        <v>59</v>
      </c>
      <c r="E6" s="17" t="s">
        <v>60</v>
      </c>
      <c r="F6" s="17" t="s">
        <v>61</v>
      </c>
      <c r="G6" s="17" t="s">
        <v>62</v>
      </c>
      <c r="H6" s="17" t="s">
        <v>63</v>
      </c>
      <c r="I6" s="17" t="s">
        <v>64</v>
      </c>
      <c r="J6" s="17" t="s">
        <v>65</v>
      </c>
      <c r="K6" s="28" t="s">
        <v>276</v>
      </c>
    </row>
    <row r="7" spans="2:11" x14ac:dyDescent="0.35">
      <c r="B7" s="15" t="s">
        <v>66</v>
      </c>
      <c r="C7" s="14">
        <v>0.27551168989538899</v>
      </c>
      <c r="D7" s="14">
        <v>0.285296425438127</v>
      </c>
      <c r="E7" s="14">
        <v>0.38553861101706199</v>
      </c>
      <c r="F7" s="14">
        <v>0.48588438571084303</v>
      </c>
      <c r="G7" s="14">
        <v>0.47080747996669903</v>
      </c>
      <c r="H7" s="14">
        <v>0.58091332419360397</v>
      </c>
      <c r="I7" s="14">
        <v>0.634423661359383</v>
      </c>
      <c r="J7" s="14">
        <v>0.70698156234377996</v>
      </c>
      <c r="K7" s="14">
        <v>1</v>
      </c>
    </row>
    <row r="8" spans="2:11" x14ac:dyDescent="0.35">
      <c r="B8" s="15" t="s">
        <v>67</v>
      </c>
      <c r="C8" s="14">
        <v>0.28001440243220799</v>
      </c>
      <c r="D8" s="14">
        <v>0.31289745230953298</v>
      </c>
      <c r="E8" s="14">
        <v>0.38225940894215099</v>
      </c>
      <c r="F8" s="14">
        <v>0.35818053337619299</v>
      </c>
      <c r="G8" s="14">
        <v>0.38752202663435797</v>
      </c>
      <c r="H8" s="14">
        <v>0.314710992094694</v>
      </c>
      <c r="I8" s="14">
        <v>0.30310556779959802</v>
      </c>
      <c r="J8" s="14">
        <v>0.23633394503497601</v>
      </c>
      <c r="K8" s="14">
        <v>0</v>
      </c>
    </row>
    <row r="9" spans="2:11" x14ac:dyDescent="0.35">
      <c r="B9" s="15" t="s">
        <v>68</v>
      </c>
      <c r="C9" s="14">
        <v>0.212299668367501</v>
      </c>
      <c r="D9" s="14">
        <v>0.21576403984690301</v>
      </c>
      <c r="E9" s="14">
        <v>0.14609040708937601</v>
      </c>
      <c r="F9" s="14">
        <v>9.3485013520378399E-2</v>
      </c>
      <c r="G9" s="14">
        <v>9.6500685895131805E-2</v>
      </c>
      <c r="H9" s="14">
        <v>6.6830939148200694E-2</v>
      </c>
      <c r="I9" s="14">
        <v>4.2855769637623699E-2</v>
      </c>
      <c r="J9" s="14">
        <v>3.7050772486991901E-2</v>
      </c>
      <c r="K9" s="14">
        <v>0</v>
      </c>
    </row>
    <row r="10" spans="2:11" x14ac:dyDescent="0.35">
      <c r="B10" s="15" t="s">
        <v>69</v>
      </c>
      <c r="C10" s="14">
        <v>0.203861467407426</v>
      </c>
      <c r="D10" s="14">
        <v>0.166072677105916</v>
      </c>
      <c r="E10" s="14">
        <v>6.4412778415059393E-2</v>
      </c>
      <c r="F10" s="14">
        <v>5.2235516862715999E-2</v>
      </c>
      <c r="G10" s="14">
        <v>3.17761730980545E-2</v>
      </c>
      <c r="H10" s="14">
        <v>2.78045805230153E-2</v>
      </c>
      <c r="I10" s="14">
        <v>9.1561678895354503E-3</v>
      </c>
      <c r="J10" s="14">
        <v>1.1661114172675201E-2</v>
      </c>
      <c r="K10" s="14">
        <v>0</v>
      </c>
    </row>
    <row r="11" spans="2:11" x14ac:dyDescent="0.35">
      <c r="B11" s="20" t="s">
        <v>70</v>
      </c>
      <c r="C11" s="18">
        <v>2.83127718974765E-2</v>
      </c>
      <c r="D11" s="18">
        <v>1.9969405299520501E-2</v>
      </c>
      <c r="E11" s="18">
        <v>2.1698794536352099E-2</v>
      </c>
      <c r="F11" s="18">
        <v>1.02145505298692E-2</v>
      </c>
      <c r="G11" s="18">
        <v>1.3393634405757001E-2</v>
      </c>
      <c r="H11" s="18">
        <v>9.7401640404859106E-3</v>
      </c>
      <c r="I11" s="18">
        <v>1.04588333138598E-2</v>
      </c>
      <c r="J11" s="18">
        <v>7.9726059615770496E-3</v>
      </c>
      <c r="K11" s="18">
        <v>0</v>
      </c>
    </row>
    <row r="12" spans="2:11" x14ac:dyDescent="0.35">
      <c r="B12" s="20" t="s">
        <v>71</v>
      </c>
      <c r="C12" s="18">
        <v>0.55552609232759598</v>
      </c>
      <c r="D12" s="18">
        <v>0.59819387774765997</v>
      </c>
      <c r="E12" s="18">
        <v>0.76779801995921304</v>
      </c>
      <c r="F12" s="18">
        <v>0.84406491908703596</v>
      </c>
      <c r="G12" s="18">
        <v>0.858329506601057</v>
      </c>
      <c r="H12" s="18">
        <v>0.89562431628829797</v>
      </c>
      <c r="I12" s="18">
        <v>0.93752922915898096</v>
      </c>
      <c r="J12" s="18">
        <v>0.94331550737875602</v>
      </c>
      <c r="K12" s="25">
        <v>1</v>
      </c>
    </row>
    <row r="13" spans="2:11" x14ac:dyDescent="0.35">
      <c r="B13" s="16"/>
      <c r="C13" s="16"/>
      <c r="D13" s="16"/>
      <c r="E13" s="16"/>
      <c r="F13" s="16"/>
      <c r="G13" s="16"/>
      <c r="H13" s="16"/>
      <c r="I13" s="16"/>
      <c r="J13" s="16"/>
    </row>
    <row r="14" spans="2:11" x14ac:dyDescent="0.35">
      <c r="B14" t="s">
        <v>74</v>
      </c>
    </row>
    <row r="15" spans="2:11" x14ac:dyDescent="0.35">
      <c r="B15" t="s">
        <v>75</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T19"/>
  <sheetViews>
    <sheetView showGridLines="0" workbookViewId="0">
      <pane xSplit="2" topLeftCell="C1" activePane="topRight" state="frozen"/>
      <selection activeCell="D13" sqref="D13"/>
      <selection pane="topRight" activeCell="C20" sqref="C20"/>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6" ht="40" customHeight="1" x14ac:dyDescent="0.35">
      <c r="D2" s="33" t="s">
        <v>77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6"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6"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6"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6"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6" x14ac:dyDescent="0.35">
      <c r="B9" s="15" t="s">
        <v>66</v>
      </c>
      <c r="C9" s="14">
        <v>0.634423661359383</v>
      </c>
      <c r="D9" s="14">
        <v>0.58673618958473905</v>
      </c>
      <c r="E9" s="14">
        <v>0.68382690225842802</v>
      </c>
      <c r="F9" s="14"/>
      <c r="G9" s="14">
        <v>0.598923920060074</v>
      </c>
      <c r="H9" s="14">
        <v>0.70286471831418296</v>
      </c>
      <c r="I9" s="14">
        <v>0.66635381945643002</v>
      </c>
      <c r="J9" s="14">
        <v>0.61825240812332904</v>
      </c>
      <c r="K9" s="14">
        <v>0.56767144606172804</v>
      </c>
      <c r="L9" s="14"/>
      <c r="M9" s="14">
        <v>0.67849635178197398</v>
      </c>
      <c r="N9" s="14">
        <v>0.61778805831474404</v>
      </c>
      <c r="O9" s="14">
        <v>0.67531489923432997</v>
      </c>
      <c r="P9" s="14">
        <v>0.56496282412927201</v>
      </c>
      <c r="Q9" s="14"/>
      <c r="R9" s="14">
        <v>0.68239406003259495</v>
      </c>
      <c r="S9" s="14">
        <v>0.64528416493421303</v>
      </c>
      <c r="T9" s="14">
        <v>0.60636034900160996</v>
      </c>
      <c r="U9" s="14">
        <v>0.64906601773001504</v>
      </c>
      <c r="V9" s="14">
        <v>0.59956241594413695</v>
      </c>
      <c r="W9" s="14">
        <v>0.596450814474906</v>
      </c>
      <c r="X9" s="14">
        <v>0.626510603934473</v>
      </c>
      <c r="Y9" s="14">
        <v>0.70503460115375305</v>
      </c>
      <c r="Z9" s="14">
        <v>0.60355493832391205</v>
      </c>
      <c r="AA9" s="14"/>
      <c r="AB9" s="14">
        <v>0.53906808817836105</v>
      </c>
      <c r="AC9" s="14">
        <v>0.61878949397944305</v>
      </c>
      <c r="AD9" s="14">
        <v>0.69583764990737595</v>
      </c>
      <c r="AE9" s="14">
        <v>0.70584535968284801</v>
      </c>
      <c r="AF9" s="14">
        <v>0.81527235354816097</v>
      </c>
      <c r="AG9" s="14"/>
      <c r="AH9" s="14">
        <v>0.67642560172403998</v>
      </c>
      <c r="AI9" s="14">
        <v>0.62335550742507495</v>
      </c>
      <c r="AJ9" s="14"/>
      <c r="AK9" s="14">
        <v>0.66584253174831598</v>
      </c>
      <c r="AL9" s="14">
        <v>0.62537773377749395</v>
      </c>
      <c r="AM9" s="14"/>
      <c r="AN9" s="14">
        <v>0.65499222499684595</v>
      </c>
      <c r="AO9" s="14">
        <v>0.61313978490884602</v>
      </c>
      <c r="AP9" s="14"/>
      <c r="AQ9" s="14">
        <v>0.65067538865945296</v>
      </c>
      <c r="AR9" s="14">
        <v>0.62964969188014497</v>
      </c>
      <c r="AS9" s="14">
        <v>0.64382559723375599</v>
      </c>
    </row>
    <row r="10" spans="2:46" x14ac:dyDescent="0.35">
      <c r="B10" s="15" t="s">
        <v>67</v>
      </c>
      <c r="C10" s="14">
        <v>0.30310556779959802</v>
      </c>
      <c r="D10" s="14">
        <v>0.33664433491927298</v>
      </c>
      <c r="E10" s="14">
        <v>0.26786644567672901</v>
      </c>
      <c r="F10" s="14"/>
      <c r="G10" s="14">
        <v>0.34098987118392499</v>
      </c>
      <c r="H10" s="14">
        <v>0.24428193582632601</v>
      </c>
      <c r="I10" s="14">
        <v>0.28228502349729101</v>
      </c>
      <c r="J10" s="14">
        <v>0.30787766245651699</v>
      </c>
      <c r="K10" s="14">
        <v>0.35595980144212003</v>
      </c>
      <c r="L10" s="14"/>
      <c r="M10" s="14">
        <v>0.282127978611175</v>
      </c>
      <c r="N10" s="14">
        <v>0.32843411896924601</v>
      </c>
      <c r="O10" s="14">
        <v>0.27130987370390203</v>
      </c>
      <c r="P10" s="14">
        <v>0.33115542838628498</v>
      </c>
      <c r="Q10" s="14"/>
      <c r="R10" s="14">
        <v>0.27328169193936203</v>
      </c>
      <c r="S10" s="14">
        <v>0.28396711543852698</v>
      </c>
      <c r="T10" s="14">
        <v>0.35938538622425598</v>
      </c>
      <c r="U10" s="14">
        <v>0.27559294516674698</v>
      </c>
      <c r="V10" s="14">
        <v>0.32323452347160297</v>
      </c>
      <c r="W10" s="14">
        <v>0.33944831682075499</v>
      </c>
      <c r="X10" s="14">
        <v>0.30288669535172702</v>
      </c>
      <c r="Y10" s="14">
        <v>0.258552000362053</v>
      </c>
      <c r="Z10" s="14">
        <v>0.31871162017948002</v>
      </c>
      <c r="AA10" s="14"/>
      <c r="AB10" s="14">
        <v>0.35516538841909101</v>
      </c>
      <c r="AC10" s="14">
        <v>0.32468945963949197</v>
      </c>
      <c r="AD10" s="14">
        <v>0.245582853778025</v>
      </c>
      <c r="AE10" s="14">
        <v>0.27697311437995398</v>
      </c>
      <c r="AF10" s="14">
        <v>0.18472764645183901</v>
      </c>
      <c r="AG10" s="14"/>
      <c r="AH10" s="14">
        <v>0.27655169902740301</v>
      </c>
      <c r="AI10" s="14">
        <v>0.31236598349876799</v>
      </c>
      <c r="AJ10" s="14"/>
      <c r="AK10" s="14">
        <v>0.28182226040179098</v>
      </c>
      <c r="AL10" s="14">
        <v>0.31666971268529598</v>
      </c>
      <c r="AM10" s="14"/>
      <c r="AN10" s="14">
        <v>0.29418799621751501</v>
      </c>
      <c r="AO10" s="14">
        <v>0.31539535676892699</v>
      </c>
      <c r="AP10" s="14"/>
      <c r="AQ10" s="14">
        <v>0.30229981687690899</v>
      </c>
      <c r="AR10" s="14">
        <v>0.31329176543160497</v>
      </c>
      <c r="AS10" s="14">
        <v>0.26625459780107502</v>
      </c>
    </row>
    <row r="11" spans="2:46" x14ac:dyDescent="0.35">
      <c r="B11" s="15" t="s">
        <v>68</v>
      </c>
      <c r="C11" s="14">
        <v>4.2855769637623699E-2</v>
      </c>
      <c r="D11" s="14">
        <v>5.7436140018056199E-2</v>
      </c>
      <c r="E11" s="14">
        <v>2.82171387503612E-2</v>
      </c>
      <c r="F11" s="14"/>
      <c r="G11" s="14">
        <v>5.3750707590127497E-2</v>
      </c>
      <c r="H11" s="14">
        <v>3.1841202290961303E-2</v>
      </c>
      <c r="I11" s="14">
        <v>3.32068896507699E-2</v>
      </c>
      <c r="J11" s="14">
        <v>5.0934690338922901E-2</v>
      </c>
      <c r="K11" s="14">
        <v>4.7050198178206097E-2</v>
      </c>
      <c r="L11" s="14"/>
      <c r="M11" s="14">
        <v>2.9620252665782498E-2</v>
      </c>
      <c r="N11" s="14">
        <v>4.8813637481041297E-2</v>
      </c>
      <c r="O11" s="14">
        <v>4.8933694873866999E-2</v>
      </c>
      <c r="P11" s="14">
        <v>4.4665944046755099E-2</v>
      </c>
      <c r="Q11" s="14"/>
      <c r="R11" s="14">
        <v>3.9489415874041998E-2</v>
      </c>
      <c r="S11" s="14">
        <v>4.8572555936124098E-2</v>
      </c>
      <c r="T11" s="14">
        <v>2.42977851582637E-2</v>
      </c>
      <c r="U11" s="14">
        <v>4.9451085956262401E-2</v>
      </c>
      <c r="V11" s="14">
        <v>5.4989121066069603E-2</v>
      </c>
      <c r="W11" s="14">
        <v>2.2966416364217701E-2</v>
      </c>
      <c r="X11" s="14">
        <v>5.8802929324407102E-2</v>
      </c>
      <c r="Y11" s="14">
        <v>2.87890470404502E-2</v>
      </c>
      <c r="Z11" s="14">
        <v>4.8779479919148501E-2</v>
      </c>
      <c r="AA11" s="14"/>
      <c r="AB11" s="14">
        <v>7.1314615671381698E-2</v>
      </c>
      <c r="AC11" s="14">
        <v>3.7782952791037501E-2</v>
      </c>
      <c r="AD11" s="14">
        <v>3.9639774411408001E-2</v>
      </c>
      <c r="AE11" s="14">
        <v>1.53499863370674E-2</v>
      </c>
      <c r="AF11" s="14">
        <v>0</v>
      </c>
      <c r="AG11" s="14"/>
      <c r="AH11" s="14">
        <v>4.1459990990585199E-2</v>
      </c>
      <c r="AI11" s="14">
        <v>4.2780816446981701E-2</v>
      </c>
      <c r="AJ11" s="14"/>
      <c r="AK11" s="14">
        <v>4.4108784729819397E-2</v>
      </c>
      <c r="AL11" s="14">
        <v>3.8918582071831201E-2</v>
      </c>
      <c r="AM11" s="14"/>
      <c r="AN11" s="14">
        <v>3.85015790920505E-2</v>
      </c>
      <c r="AO11" s="14">
        <v>4.6287279068487099E-2</v>
      </c>
      <c r="AP11" s="14"/>
      <c r="AQ11" s="14">
        <v>3.2024361577093902E-2</v>
      </c>
      <c r="AR11" s="14">
        <v>4.5844391757047E-2</v>
      </c>
      <c r="AS11" s="14">
        <v>4.9595683616149397E-2</v>
      </c>
    </row>
    <row r="12" spans="2:46" x14ac:dyDescent="0.35">
      <c r="B12" s="15" t="s">
        <v>69</v>
      </c>
      <c r="C12" s="14">
        <v>9.1561678895354503E-3</v>
      </c>
      <c r="D12" s="14">
        <v>7.79878390934843E-3</v>
      </c>
      <c r="E12" s="14">
        <v>1.05448608518732E-2</v>
      </c>
      <c r="F12" s="14"/>
      <c r="G12" s="14">
        <v>0</v>
      </c>
      <c r="H12" s="14">
        <v>8.4029704692410497E-3</v>
      </c>
      <c r="I12" s="14">
        <v>6.3596510221513702E-3</v>
      </c>
      <c r="J12" s="14">
        <v>1.4114734675354901E-2</v>
      </c>
      <c r="K12" s="14">
        <v>1.6871245685181401E-2</v>
      </c>
      <c r="L12" s="14"/>
      <c r="M12" s="14">
        <v>8.3378317606255508E-3</v>
      </c>
      <c r="N12" s="14">
        <v>3.2835686885718E-3</v>
      </c>
      <c r="O12" s="14">
        <v>0</v>
      </c>
      <c r="P12" s="14">
        <v>2.4377225391176399E-2</v>
      </c>
      <c r="Q12" s="14"/>
      <c r="R12" s="14">
        <v>0</v>
      </c>
      <c r="S12" s="14">
        <v>1.07072468084514E-2</v>
      </c>
      <c r="T12" s="14">
        <v>0</v>
      </c>
      <c r="U12" s="14">
        <v>8.3674487297212396E-3</v>
      </c>
      <c r="V12" s="14">
        <v>1.8279419280604999E-2</v>
      </c>
      <c r="W12" s="14">
        <v>1.4028386082290401E-2</v>
      </c>
      <c r="X12" s="14">
        <v>7.6705471240509403E-3</v>
      </c>
      <c r="Y12" s="14">
        <v>7.62435144374416E-3</v>
      </c>
      <c r="Z12" s="14">
        <v>1.7866878767912001E-2</v>
      </c>
      <c r="AA12" s="14"/>
      <c r="AB12" s="14">
        <v>1.39048594945271E-2</v>
      </c>
      <c r="AC12" s="14">
        <v>5.7147256205064296E-3</v>
      </c>
      <c r="AD12" s="14">
        <v>1.30345319050708E-2</v>
      </c>
      <c r="AE12" s="14">
        <v>1.83153960013062E-3</v>
      </c>
      <c r="AF12" s="14">
        <v>0</v>
      </c>
      <c r="AG12" s="14"/>
      <c r="AH12" s="14">
        <v>1.49011536870117E-3</v>
      </c>
      <c r="AI12" s="14">
        <v>1.2366919126539699E-2</v>
      </c>
      <c r="AJ12" s="14"/>
      <c r="AK12" s="14">
        <v>2.0089463400030402E-3</v>
      </c>
      <c r="AL12" s="14">
        <v>1.1262218560755601E-2</v>
      </c>
      <c r="AM12" s="14"/>
      <c r="AN12" s="14">
        <v>7.7464324795596898E-3</v>
      </c>
      <c r="AO12" s="14">
        <v>1.05298561939708E-2</v>
      </c>
      <c r="AP12" s="14"/>
      <c r="AQ12" s="14">
        <v>6.9526619008178098E-3</v>
      </c>
      <c r="AR12" s="14">
        <v>4.5733770600395003E-3</v>
      </c>
      <c r="AS12" s="14">
        <v>2.7894739784045101E-2</v>
      </c>
    </row>
    <row r="13" spans="2:46" x14ac:dyDescent="0.35">
      <c r="B13" s="15" t="s">
        <v>70</v>
      </c>
      <c r="C13" s="18">
        <v>1.04588333138598E-2</v>
      </c>
      <c r="D13" s="18">
        <v>1.13845515685828E-2</v>
      </c>
      <c r="E13" s="18">
        <v>9.5446524626083898E-3</v>
      </c>
      <c r="F13" s="18"/>
      <c r="G13" s="18">
        <v>6.3355011658733102E-3</v>
      </c>
      <c r="H13" s="18">
        <v>1.2609173099288501E-2</v>
      </c>
      <c r="I13" s="18">
        <v>1.1794616373357301E-2</v>
      </c>
      <c r="J13" s="18">
        <v>8.8205044058770107E-3</v>
      </c>
      <c r="K13" s="18">
        <v>1.2447308632765001E-2</v>
      </c>
      <c r="L13" s="18"/>
      <c r="M13" s="18">
        <v>1.4175851804426199E-3</v>
      </c>
      <c r="N13" s="18">
        <v>1.6806165463964899E-3</v>
      </c>
      <c r="O13" s="18">
        <v>4.4415321879004302E-3</v>
      </c>
      <c r="P13" s="18">
        <v>3.4838578046512102E-2</v>
      </c>
      <c r="Q13" s="18"/>
      <c r="R13" s="18">
        <v>4.8348321540017799E-3</v>
      </c>
      <c r="S13" s="18">
        <v>1.1468916882684199E-2</v>
      </c>
      <c r="T13" s="18">
        <v>9.9564796158710007E-3</v>
      </c>
      <c r="U13" s="18">
        <v>1.7522502417254501E-2</v>
      </c>
      <c r="V13" s="18">
        <v>3.9345202375860797E-3</v>
      </c>
      <c r="W13" s="18">
        <v>2.7106066257830599E-2</v>
      </c>
      <c r="X13" s="18">
        <v>4.1292242653416401E-3</v>
      </c>
      <c r="Y13" s="18">
        <v>0</v>
      </c>
      <c r="Z13" s="18">
        <v>1.1087082809547399E-2</v>
      </c>
      <c r="AA13" s="18"/>
      <c r="AB13" s="18">
        <v>2.0547048236639599E-2</v>
      </c>
      <c r="AC13" s="18">
        <v>1.30233679695211E-2</v>
      </c>
      <c r="AD13" s="18">
        <v>5.9051899981197196E-3</v>
      </c>
      <c r="AE13" s="18">
        <v>0</v>
      </c>
      <c r="AF13" s="18">
        <v>0</v>
      </c>
      <c r="AG13" s="18"/>
      <c r="AH13" s="18">
        <v>4.0725928892702398E-3</v>
      </c>
      <c r="AI13" s="18">
        <v>9.1307735026351106E-3</v>
      </c>
      <c r="AJ13" s="18"/>
      <c r="AK13" s="18">
        <v>6.2174767800704904E-3</v>
      </c>
      <c r="AL13" s="18">
        <v>7.7717529046232199E-3</v>
      </c>
      <c r="AM13" s="18"/>
      <c r="AN13" s="18">
        <v>4.5717672140287297E-3</v>
      </c>
      <c r="AO13" s="18">
        <v>1.4647723059769699E-2</v>
      </c>
      <c r="AP13" s="18"/>
      <c r="AQ13" s="18">
        <v>8.0477709857262793E-3</v>
      </c>
      <c r="AR13" s="18">
        <v>6.6407738711636499E-3</v>
      </c>
      <c r="AS13" s="18">
        <v>1.24293815649746E-2</v>
      </c>
    </row>
    <row r="14" spans="2:46" x14ac:dyDescent="0.35">
      <c r="B14" s="15" t="s">
        <v>71</v>
      </c>
      <c r="C14" s="25">
        <v>0.93752922915898096</v>
      </c>
      <c r="D14" s="25">
        <v>0.92338052450401298</v>
      </c>
      <c r="E14" s="25">
        <v>0.95169334793515703</v>
      </c>
      <c r="F14" s="25"/>
      <c r="G14" s="25">
        <v>0.93991379124399899</v>
      </c>
      <c r="H14" s="25">
        <v>0.94714665414050903</v>
      </c>
      <c r="I14" s="25">
        <v>0.94863884295372103</v>
      </c>
      <c r="J14" s="25">
        <v>0.92613007057984498</v>
      </c>
      <c r="K14" s="25">
        <v>0.92363124750384795</v>
      </c>
      <c r="L14" s="25"/>
      <c r="M14" s="25">
        <v>0.96062433039314898</v>
      </c>
      <c r="N14" s="25">
        <v>0.94622217728399005</v>
      </c>
      <c r="O14" s="25">
        <v>0.94662477293823299</v>
      </c>
      <c r="P14" s="25">
        <v>0.89611825251555599</v>
      </c>
      <c r="Q14" s="25"/>
      <c r="R14" s="25">
        <v>0.95567575197195598</v>
      </c>
      <c r="S14" s="25">
        <v>0.92925128037273996</v>
      </c>
      <c r="T14" s="25">
        <v>0.96574573522586504</v>
      </c>
      <c r="U14" s="25">
        <v>0.92465896289676197</v>
      </c>
      <c r="V14" s="25">
        <v>0.92279693941573904</v>
      </c>
      <c r="W14" s="25">
        <v>0.93589913129566105</v>
      </c>
      <c r="X14" s="25">
        <v>0.92939729928620096</v>
      </c>
      <c r="Y14" s="25">
        <v>0.963586601515806</v>
      </c>
      <c r="Z14" s="25">
        <v>0.92226655850339201</v>
      </c>
      <c r="AA14" s="25"/>
      <c r="AB14" s="25">
        <v>0.894233476597452</v>
      </c>
      <c r="AC14" s="25">
        <v>0.94347895361893497</v>
      </c>
      <c r="AD14" s="25">
        <v>0.94142050368540098</v>
      </c>
      <c r="AE14" s="25">
        <v>0.98281847406280198</v>
      </c>
      <c r="AF14" s="25">
        <v>1</v>
      </c>
      <c r="AG14" s="25"/>
      <c r="AH14" s="25">
        <v>0.95297730075144305</v>
      </c>
      <c r="AI14" s="25">
        <v>0.93572149092384405</v>
      </c>
      <c r="AJ14" s="25"/>
      <c r="AK14" s="25">
        <v>0.94766479215010702</v>
      </c>
      <c r="AL14" s="25">
        <v>0.94204744646279004</v>
      </c>
      <c r="AM14" s="25"/>
      <c r="AN14" s="25">
        <v>0.94918022121436096</v>
      </c>
      <c r="AO14" s="25">
        <v>0.92853514167777296</v>
      </c>
      <c r="AP14" s="25"/>
      <c r="AQ14" s="25">
        <v>0.95297520553636195</v>
      </c>
      <c r="AR14" s="25">
        <v>0.94294145731175005</v>
      </c>
      <c r="AS14" s="25">
        <v>0.91008019503483095</v>
      </c>
      <c r="AT14" s="26"/>
    </row>
    <row r="15" spans="2:46" x14ac:dyDescent="0.35">
      <c r="B15" s="16"/>
    </row>
    <row r="16" spans="2:46"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T19"/>
  <sheetViews>
    <sheetView showGridLines="0" workbookViewId="0">
      <pane xSplit="2" topLeftCell="C1" activePane="topRight" state="frozen"/>
      <selection activeCell="D13" sqref="D13"/>
      <selection pane="topRight" activeCell="C19" sqref="C19"/>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6" ht="40" customHeight="1" x14ac:dyDescent="0.35">
      <c r="D2" s="33" t="s">
        <v>78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6"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6"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6"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6"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6" x14ac:dyDescent="0.35">
      <c r="B9" s="15" t="s">
        <v>66</v>
      </c>
      <c r="C9" s="14">
        <v>0.48588438571084303</v>
      </c>
      <c r="D9" s="14">
        <v>0.40887696765329801</v>
      </c>
      <c r="E9" s="14">
        <v>0.56354542608285696</v>
      </c>
      <c r="F9" s="14"/>
      <c r="G9" s="14">
        <v>0.38412084472456098</v>
      </c>
      <c r="H9" s="14">
        <v>0.54684075817768596</v>
      </c>
      <c r="I9" s="14">
        <v>0.488775483837188</v>
      </c>
      <c r="J9" s="14">
        <v>0.49427784211221898</v>
      </c>
      <c r="K9" s="14">
        <v>0.50215361527596503</v>
      </c>
      <c r="L9" s="14"/>
      <c r="M9" s="14">
        <v>0.59857334345240298</v>
      </c>
      <c r="N9" s="14">
        <v>0.53151145411703005</v>
      </c>
      <c r="O9" s="14">
        <v>0.41632345444782298</v>
      </c>
      <c r="P9" s="14">
        <v>0.37208980342325298</v>
      </c>
      <c r="Q9" s="14"/>
      <c r="R9" s="14">
        <v>0.54572411239124896</v>
      </c>
      <c r="S9" s="14">
        <v>0.46675806182465301</v>
      </c>
      <c r="T9" s="14">
        <v>0.50080946043758801</v>
      </c>
      <c r="U9" s="14">
        <v>0.50606281192938996</v>
      </c>
      <c r="V9" s="14">
        <v>0.41912078706191902</v>
      </c>
      <c r="W9" s="14">
        <v>0.45973003225548897</v>
      </c>
      <c r="X9" s="14">
        <v>0.46315389975274701</v>
      </c>
      <c r="Y9" s="14">
        <v>0.53359642967954601</v>
      </c>
      <c r="Z9" s="14">
        <v>0.472758083176541</v>
      </c>
      <c r="AA9" s="14"/>
      <c r="AB9" s="14">
        <v>0.35553218424668098</v>
      </c>
      <c r="AC9" s="14">
        <v>0.43043895316193198</v>
      </c>
      <c r="AD9" s="14">
        <v>0.55801016489788602</v>
      </c>
      <c r="AE9" s="14">
        <v>0.63331243339097798</v>
      </c>
      <c r="AF9" s="14">
        <v>0.61160972964281202</v>
      </c>
      <c r="AG9" s="14"/>
      <c r="AH9" s="14">
        <v>0.53587028318653795</v>
      </c>
      <c r="AI9" s="14">
        <v>0.47037810354657</v>
      </c>
      <c r="AJ9" s="14"/>
      <c r="AK9" s="14">
        <v>0.52841634180658903</v>
      </c>
      <c r="AL9" s="14">
        <v>0.471667903920656</v>
      </c>
      <c r="AM9" s="14"/>
      <c r="AN9" s="14">
        <v>0.51673204206521495</v>
      </c>
      <c r="AO9" s="14">
        <v>0.46544180980669903</v>
      </c>
      <c r="AP9" s="14"/>
      <c r="AQ9" s="14">
        <v>0.522555606588333</v>
      </c>
      <c r="AR9" s="14">
        <v>0.49338363684525299</v>
      </c>
      <c r="AS9" s="14">
        <v>0.41680056175736602</v>
      </c>
    </row>
    <row r="10" spans="2:46" x14ac:dyDescent="0.35">
      <c r="B10" s="15" t="s">
        <v>67</v>
      </c>
      <c r="C10" s="14">
        <v>0.35818053337619299</v>
      </c>
      <c r="D10" s="14">
        <v>0.41769944442125301</v>
      </c>
      <c r="E10" s="14">
        <v>0.29787205164507502</v>
      </c>
      <c r="F10" s="14"/>
      <c r="G10" s="14">
        <v>0.44510603882772298</v>
      </c>
      <c r="H10" s="14">
        <v>0.34197798855595102</v>
      </c>
      <c r="I10" s="14">
        <v>0.36992243479710102</v>
      </c>
      <c r="J10" s="14">
        <v>0.30483772412825799</v>
      </c>
      <c r="K10" s="14">
        <v>0.33948580000425599</v>
      </c>
      <c r="L10" s="14"/>
      <c r="M10" s="14">
        <v>0.30709294449977398</v>
      </c>
      <c r="N10" s="14">
        <v>0.36360038339892398</v>
      </c>
      <c r="O10" s="14">
        <v>0.41020907668971501</v>
      </c>
      <c r="P10" s="14">
        <v>0.367189554442441</v>
      </c>
      <c r="Q10" s="14"/>
      <c r="R10" s="14">
        <v>0.34298457547350802</v>
      </c>
      <c r="S10" s="14">
        <v>0.33450779668224501</v>
      </c>
      <c r="T10" s="14">
        <v>0.34342134241415001</v>
      </c>
      <c r="U10" s="14">
        <v>0.33214339504172202</v>
      </c>
      <c r="V10" s="14">
        <v>0.39928808167055502</v>
      </c>
      <c r="W10" s="14">
        <v>0.35461171440286599</v>
      </c>
      <c r="X10" s="14">
        <v>0.40156140141436703</v>
      </c>
      <c r="Y10" s="14">
        <v>0.38005593381959901</v>
      </c>
      <c r="Z10" s="14">
        <v>0.37190330692150603</v>
      </c>
      <c r="AA10" s="14"/>
      <c r="AB10" s="14">
        <v>0.39534286610526598</v>
      </c>
      <c r="AC10" s="14">
        <v>0.39455964892338902</v>
      </c>
      <c r="AD10" s="14">
        <v>0.339691383365263</v>
      </c>
      <c r="AE10" s="14">
        <v>0.29324540970746099</v>
      </c>
      <c r="AF10" s="14">
        <v>0.32968602296206501</v>
      </c>
      <c r="AG10" s="14"/>
      <c r="AH10" s="14">
        <v>0.37772684274082102</v>
      </c>
      <c r="AI10" s="14">
        <v>0.349686838469007</v>
      </c>
      <c r="AJ10" s="14"/>
      <c r="AK10" s="14">
        <v>0.37557401874299601</v>
      </c>
      <c r="AL10" s="14">
        <v>0.34914071354049397</v>
      </c>
      <c r="AM10" s="14"/>
      <c r="AN10" s="14">
        <v>0.37374094310358402</v>
      </c>
      <c r="AO10" s="14">
        <v>0.34382370374497201</v>
      </c>
      <c r="AP10" s="14"/>
      <c r="AQ10" s="14">
        <v>0.33309285860822802</v>
      </c>
      <c r="AR10" s="14">
        <v>0.35241271355000597</v>
      </c>
      <c r="AS10" s="14">
        <v>0.41148692947486298</v>
      </c>
    </row>
    <row r="11" spans="2:46" x14ac:dyDescent="0.35">
      <c r="B11" s="15" t="s">
        <v>68</v>
      </c>
      <c r="C11" s="14">
        <v>9.3485013520378399E-2</v>
      </c>
      <c r="D11" s="14">
        <v>0.109141549710041</v>
      </c>
      <c r="E11" s="14">
        <v>7.7859380469297301E-2</v>
      </c>
      <c r="F11" s="14"/>
      <c r="G11" s="14">
        <v>0.11595874364636299</v>
      </c>
      <c r="H11" s="14">
        <v>6.1915940990382903E-2</v>
      </c>
      <c r="I11" s="14">
        <v>8.2574345633247198E-2</v>
      </c>
      <c r="J11" s="14">
        <v>0.121611394627406</v>
      </c>
      <c r="K11" s="14">
        <v>8.7919433626653401E-2</v>
      </c>
      <c r="L11" s="14"/>
      <c r="M11" s="14">
        <v>6.0949709191743598E-2</v>
      </c>
      <c r="N11" s="14">
        <v>6.4342268108424999E-2</v>
      </c>
      <c r="O11" s="14">
        <v>0.12018417944255</v>
      </c>
      <c r="P11" s="14">
        <v>0.13484096384128499</v>
      </c>
      <c r="Q11" s="14"/>
      <c r="R11" s="14">
        <v>7.7522682208034197E-2</v>
      </c>
      <c r="S11" s="14">
        <v>0.122717473802959</v>
      </c>
      <c r="T11" s="14">
        <v>0.102319256017527</v>
      </c>
      <c r="U11" s="14">
        <v>8.5756279695532595E-2</v>
      </c>
      <c r="V11" s="14">
        <v>0.11559490022824</v>
      </c>
      <c r="W11" s="14">
        <v>9.84357152303693E-2</v>
      </c>
      <c r="X11" s="14">
        <v>7.6266177786616804E-2</v>
      </c>
      <c r="Y11" s="14">
        <v>4.3157877684543301E-2</v>
      </c>
      <c r="Z11" s="14">
        <v>9.0437794279946401E-2</v>
      </c>
      <c r="AA11" s="14"/>
      <c r="AB11" s="14">
        <v>0.131326681019071</v>
      </c>
      <c r="AC11" s="14">
        <v>0.10322829938085699</v>
      </c>
      <c r="AD11" s="14">
        <v>6.2465543940740401E-2</v>
      </c>
      <c r="AE11" s="14">
        <v>6.18378790834547E-2</v>
      </c>
      <c r="AF11" s="14">
        <v>5.8704247395122797E-2</v>
      </c>
      <c r="AG11" s="14"/>
      <c r="AH11" s="14">
        <v>6.6850861613689999E-2</v>
      </c>
      <c r="AI11" s="14">
        <v>0.104076667134875</v>
      </c>
      <c r="AJ11" s="14"/>
      <c r="AK11" s="14">
        <v>7.2462198219975099E-2</v>
      </c>
      <c r="AL11" s="14">
        <v>0.104234991449634</v>
      </c>
      <c r="AM11" s="14"/>
      <c r="AN11" s="14">
        <v>7.87302888950423E-2</v>
      </c>
      <c r="AO11" s="14">
        <v>0.102921114598733</v>
      </c>
      <c r="AP11" s="14"/>
      <c r="AQ11" s="14">
        <v>9.7504259341131994E-2</v>
      </c>
      <c r="AR11" s="14">
        <v>9.2806782609417104E-2</v>
      </c>
      <c r="AS11" s="14">
        <v>9.1567346920670895E-2</v>
      </c>
    </row>
    <row r="12" spans="2:46" x14ac:dyDescent="0.35">
      <c r="B12" s="15" t="s">
        <v>69</v>
      </c>
      <c r="C12" s="14">
        <v>5.2235516862715999E-2</v>
      </c>
      <c r="D12" s="14">
        <v>5.4496857890448398E-2</v>
      </c>
      <c r="E12" s="14">
        <v>5.0054907236125101E-2</v>
      </c>
      <c r="F12" s="14"/>
      <c r="G12" s="14">
        <v>4.8478871635479502E-2</v>
      </c>
      <c r="H12" s="14">
        <v>3.1698067537677198E-2</v>
      </c>
      <c r="I12" s="14">
        <v>4.2797632320391001E-2</v>
      </c>
      <c r="J12" s="14">
        <v>7.5520566163692501E-2</v>
      </c>
      <c r="K12" s="14">
        <v>6.4328160123655706E-2</v>
      </c>
      <c r="L12" s="14"/>
      <c r="M12" s="14">
        <v>3.0342009422476598E-2</v>
      </c>
      <c r="N12" s="14">
        <v>3.6091416186524998E-2</v>
      </c>
      <c r="O12" s="14">
        <v>4.3854082806358198E-2</v>
      </c>
      <c r="P12" s="14">
        <v>0.101045290265391</v>
      </c>
      <c r="Q12" s="14"/>
      <c r="R12" s="14">
        <v>2.4913999209810599E-2</v>
      </c>
      <c r="S12" s="14">
        <v>5.6496992722586903E-2</v>
      </c>
      <c r="T12" s="14">
        <v>5.3449941130734903E-2</v>
      </c>
      <c r="U12" s="14">
        <v>5.3377079994966603E-2</v>
      </c>
      <c r="V12" s="14">
        <v>6.5996231039286493E-2</v>
      </c>
      <c r="W12" s="14">
        <v>7.7981684323891798E-2</v>
      </c>
      <c r="X12" s="14">
        <v>5.4889296780927403E-2</v>
      </c>
      <c r="Y12" s="14">
        <v>4.3189758816311798E-2</v>
      </c>
      <c r="Z12" s="14">
        <v>5.0707347315137E-2</v>
      </c>
      <c r="AA12" s="14"/>
      <c r="AB12" s="14">
        <v>9.6296267073500502E-2</v>
      </c>
      <c r="AC12" s="14">
        <v>6.16276724186419E-2</v>
      </c>
      <c r="AD12" s="14">
        <v>3.2829257617494799E-2</v>
      </c>
      <c r="AE12" s="14">
        <v>1.1604277818107E-2</v>
      </c>
      <c r="AF12" s="14">
        <v>0</v>
      </c>
      <c r="AG12" s="14"/>
      <c r="AH12" s="14">
        <v>1.51221281726771E-2</v>
      </c>
      <c r="AI12" s="14">
        <v>6.5527971757217904E-2</v>
      </c>
      <c r="AJ12" s="14"/>
      <c r="AK12" s="14">
        <v>1.3333343898049899E-2</v>
      </c>
      <c r="AL12" s="14">
        <v>6.6621287633741894E-2</v>
      </c>
      <c r="AM12" s="14"/>
      <c r="AN12" s="14">
        <v>2.8254493691479601E-2</v>
      </c>
      <c r="AO12" s="14">
        <v>7.2793497294357801E-2</v>
      </c>
      <c r="AP12" s="14"/>
      <c r="AQ12" s="14">
        <v>3.9915954723573399E-2</v>
      </c>
      <c r="AR12" s="14">
        <v>5.3114628310741402E-2</v>
      </c>
      <c r="AS12" s="14">
        <v>6.9249566745197402E-2</v>
      </c>
    </row>
    <row r="13" spans="2:46" x14ac:dyDescent="0.35">
      <c r="B13" s="15" t="s">
        <v>70</v>
      </c>
      <c r="C13" s="18">
        <v>1.02145505298692E-2</v>
      </c>
      <c r="D13" s="18">
        <v>9.7851803249602593E-3</v>
      </c>
      <c r="E13" s="18">
        <v>1.0668234566645E-2</v>
      </c>
      <c r="F13" s="18"/>
      <c r="G13" s="18">
        <v>6.3355011658733102E-3</v>
      </c>
      <c r="H13" s="18">
        <v>1.75672447383034E-2</v>
      </c>
      <c r="I13" s="18">
        <v>1.5930103412073002E-2</v>
      </c>
      <c r="J13" s="18">
        <v>3.7524729684238201E-3</v>
      </c>
      <c r="K13" s="18">
        <v>6.1129909694694496E-3</v>
      </c>
      <c r="L13" s="18"/>
      <c r="M13" s="18">
        <v>3.0419934336034901E-3</v>
      </c>
      <c r="N13" s="18">
        <v>4.4544781890964898E-3</v>
      </c>
      <c r="O13" s="18">
        <v>9.4292066135536895E-3</v>
      </c>
      <c r="P13" s="18">
        <v>2.4834388027629401E-2</v>
      </c>
      <c r="Q13" s="18"/>
      <c r="R13" s="18">
        <v>8.8546307173984901E-3</v>
      </c>
      <c r="S13" s="18">
        <v>1.9519674967555901E-2</v>
      </c>
      <c r="T13" s="18">
        <v>0</v>
      </c>
      <c r="U13" s="18">
        <v>2.2660433338389099E-2</v>
      </c>
      <c r="V13" s="18">
        <v>0</v>
      </c>
      <c r="W13" s="18">
        <v>9.2408537873837297E-3</v>
      </c>
      <c r="X13" s="18">
        <v>4.1292242653416401E-3</v>
      </c>
      <c r="Y13" s="18">
        <v>0</v>
      </c>
      <c r="Z13" s="18">
        <v>1.41934683068701E-2</v>
      </c>
      <c r="AA13" s="18"/>
      <c r="AB13" s="18">
        <v>2.15020015554814E-2</v>
      </c>
      <c r="AC13" s="18">
        <v>1.01454261151797E-2</v>
      </c>
      <c r="AD13" s="18">
        <v>7.0036501786158003E-3</v>
      </c>
      <c r="AE13" s="18">
        <v>0</v>
      </c>
      <c r="AF13" s="18">
        <v>0</v>
      </c>
      <c r="AG13" s="18"/>
      <c r="AH13" s="18">
        <v>4.4298842862744801E-3</v>
      </c>
      <c r="AI13" s="18">
        <v>1.0330419092329301E-2</v>
      </c>
      <c r="AJ13" s="18"/>
      <c r="AK13" s="18">
        <v>1.0214097332389699E-2</v>
      </c>
      <c r="AL13" s="18">
        <v>8.3351034554747794E-3</v>
      </c>
      <c r="AM13" s="18"/>
      <c r="AN13" s="18">
        <v>2.5422322446798499E-3</v>
      </c>
      <c r="AO13" s="18">
        <v>1.5019874555238301E-2</v>
      </c>
      <c r="AP13" s="18"/>
      <c r="AQ13" s="18">
        <v>6.9313207387341202E-3</v>
      </c>
      <c r="AR13" s="18">
        <v>8.2822386845826709E-3</v>
      </c>
      <c r="AS13" s="18">
        <v>1.08955951019034E-2</v>
      </c>
    </row>
    <row r="14" spans="2:46" x14ac:dyDescent="0.35">
      <c r="B14" s="15" t="s">
        <v>71</v>
      </c>
      <c r="C14" s="25">
        <v>0.84406491908703596</v>
      </c>
      <c r="D14" s="25">
        <v>0.82657641207455002</v>
      </c>
      <c r="E14" s="25">
        <v>0.86141747772793298</v>
      </c>
      <c r="F14" s="25"/>
      <c r="G14" s="25">
        <v>0.82922688355228402</v>
      </c>
      <c r="H14" s="25">
        <v>0.88881874673363703</v>
      </c>
      <c r="I14" s="25">
        <v>0.85869791863428901</v>
      </c>
      <c r="J14" s="25">
        <v>0.79911556624047797</v>
      </c>
      <c r="K14" s="25">
        <v>0.84163941528022101</v>
      </c>
      <c r="L14" s="25"/>
      <c r="M14" s="25">
        <v>0.90566628795217596</v>
      </c>
      <c r="N14" s="25">
        <v>0.89511183751595302</v>
      </c>
      <c r="O14" s="25">
        <v>0.826532531137538</v>
      </c>
      <c r="P14" s="25">
        <v>0.73927935786569399</v>
      </c>
      <c r="Q14" s="25"/>
      <c r="R14" s="25">
        <v>0.88870868786475699</v>
      </c>
      <c r="S14" s="25">
        <v>0.80126585850689802</v>
      </c>
      <c r="T14" s="25">
        <v>0.84423080285173902</v>
      </c>
      <c r="U14" s="25">
        <v>0.83820620697111203</v>
      </c>
      <c r="V14" s="25">
        <v>0.81840886873247398</v>
      </c>
      <c r="W14" s="25">
        <v>0.81434174665835501</v>
      </c>
      <c r="X14" s="25">
        <v>0.86471530116711404</v>
      </c>
      <c r="Y14" s="25">
        <v>0.91365236349914503</v>
      </c>
      <c r="Z14" s="25">
        <v>0.84466139009804697</v>
      </c>
      <c r="AA14" s="25"/>
      <c r="AB14" s="25">
        <v>0.75087505035194702</v>
      </c>
      <c r="AC14" s="25">
        <v>0.82499860208532105</v>
      </c>
      <c r="AD14" s="25">
        <v>0.89770154826314896</v>
      </c>
      <c r="AE14" s="25">
        <v>0.92655784309843803</v>
      </c>
      <c r="AF14" s="25">
        <v>0.94129575260487697</v>
      </c>
      <c r="AG14" s="25"/>
      <c r="AH14" s="25">
        <v>0.91359712592735798</v>
      </c>
      <c r="AI14" s="25">
        <v>0.820064942015578</v>
      </c>
      <c r="AJ14" s="25"/>
      <c r="AK14" s="25">
        <v>0.90399036054958504</v>
      </c>
      <c r="AL14" s="25">
        <v>0.82080861746114997</v>
      </c>
      <c r="AM14" s="25"/>
      <c r="AN14" s="25">
        <v>0.89047298516879803</v>
      </c>
      <c r="AO14" s="25">
        <v>0.80926551355167098</v>
      </c>
      <c r="AP14" s="25"/>
      <c r="AQ14" s="25">
        <v>0.85564846519656002</v>
      </c>
      <c r="AR14" s="25">
        <v>0.84579635039525902</v>
      </c>
      <c r="AS14" s="25">
        <v>0.828287491232228</v>
      </c>
      <c r="AT14" s="26"/>
    </row>
    <row r="15" spans="2:46" x14ac:dyDescent="0.35">
      <c r="B15" s="16"/>
    </row>
    <row r="16" spans="2:46"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T19"/>
  <sheetViews>
    <sheetView showGridLines="0" workbookViewId="0">
      <pane xSplit="2" topLeftCell="C1" activePane="topRight" state="frozen"/>
      <selection activeCell="D13" sqref="D13"/>
      <selection pane="topRight" activeCell="C18" sqref="C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6" ht="40" customHeight="1" x14ac:dyDescent="0.35">
      <c r="D2" s="33" t="s">
        <v>79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6"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6"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6"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6"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6" x14ac:dyDescent="0.35">
      <c r="B9" s="15" t="s">
        <v>66</v>
      </c>
      <c r="C9" s="14">
        <v>0.70698156234377996</v>
      </c>
      <c r="D9" s="14">
        <v>0.65904057433086005</v>
      </c>
      <c r="E9" s="14">
        <v>0.75572715742180696</v>
      </c>
      <c r="F9" s="14"/>
      <c r="G9" s="14">
        <v>0.677185648435081</v>
      </c>
      <c r="H9" s="14">
        <v>0.68974769761775101</v>
      </c>
      <c r="I9" s="14">
        <v>0.69659662831488001</v>
      </c>
      <c r="J9" s="14">
        <v>0.723203191724758</v>
      </c>
      <c r="K9" s="14">
        <v>0.75172926848572996</v>
      </c>
      <c r="L9" s="14"/>
      <c r="M9" s="14">
        <v>0.72064445848257597</v>
      </c>
      <c r="N9" s="14">
        <v>0.68244165380531097</v>
      </c>
      <c r="O9" s="14">
        <v>0.74181009951307997</v>
      </c>
      <c r="P9" s="14">
        <v>0.68371821873143401</v>
      </c>
      <c r="Q9" s="14"/>
      <c r="R9" s="14">
        <v>0.66655532795554495</v>
      </c>
      <c r="S9" s="14">
        <v>0.68142176821840805</v>
      </c>
      <c r="T9" s="14">
        <v>0.74524291378171004</v>
      </c>
      <c r="U9" s="14">
        <v>0.75636374934540496</v>
      </c>
      <c r="V9" s="14">
        <v>0.68739329244568903</v>
      </c>
      <c r="W9" s="14">
        <v>0.70381578304064696</v>
      </c>
      <c r="X9" s="14">
        <v>0.68531281651282905</v>
      </c>
      <c r="Y9" s="14">
        <v>0.77329544461103505</v>
      </c>
      <c r="Z9" s="14">
        <v>0.72389755723188998</v>
      </c>
      <c r="AA9" s="14"/>
      <c r="AB9" s="14">
        <v>0.67288916017755795</v>
      </c>
      <c r="AC9" s="14">
        <v>0.72859876470081497</v>
      </c>
      <c r="AD9" s="14">
        <v>0.68756445832567603</v>
      </c>
      <c r="AE9" s="14">
        <v>0.74708840696221901</v>
      </c>
      <c r="AF9" s="14">
        <v>0.69341799543572202</v>
      </c>
      <c r="AG9" s="14"/>
      <c r="AH9" s="14">
        <v>0.71537847496343598</v>
      </c>
      <c r="AI9" s="14">
        <v>0.71220239834086896</v>
      </c>
      <c r="AJ9" s="14"/>
      <c r="AK9" s="14">
        <v>0.68302198733040498</v>
      </c>
      <c r="AL9" s="14">
        <v>0.72137591019585801</v>
      </c>
      <c r="AM9" s="14"/>
      <c r="AN9" s="14">
        <v>0.71282438622425004</v>
      </c>
      <c r="AO9" s="14">
        <v>0.70843545952881704</v>
      </c>
      <c r="AP9" s="14"/>
      <c r="AQ9" s="14">
        <v>0.71356938881674703</v>
      </c>
      <c r="AR9" s="14">
        <v>0.70867240234332896</v>
      </c>
      <c r="AS9" s="14">
        <v>0.73380947742778702</v>
      </c>
    </row>
    <row r="10" spans="2:46" x14ac:dyDescent="0.35">
      <c r="B10" s="15" t="s">
        <v>67</v>
      </c>
      <c r="C10" s="14">
        <v>0.23633394503497601</v>
      </c>
      <c r="D10" s="14">
        <v>0.27293367487784398</v>
      </c>
      <c r="E10" s="14">
        <v>0.19892894929872401</v>
      </c>
      <c r="F10" s="14"/>
      <c r="G10" s="14">
        <v>0.26678787585966202</v>
      </c>
      <c r="H10" s="14">
        <v>0.24354126285618699</v>
      </c>
      <c r="I10" s="14">
        <v>0.23954571915401299</v>
      </c>
      <c r="J10" s="14">
        <v>0.2260421043726</v>
      </c>
      <c r="K10" s="14">
        <v>0.204739683579135</v>
      </c>
      <c r="L10" s="14"/>
      <c r="M10" s="14">
        <v>0.248612878093354</v>
      </c>
      <c r="N10" s="14">
        <v>0.260081260033386</v>
      </c>
      <c r="O10" s="14">
        <v>0.20792455763762299</v>
      </c>
      <c r="P10" s="14">
        <v>0.22566309672179899</v>
      </c>
      <c r="Q10" s="14"/>
      <c r="R10" s="14">
        <v>0.29159582123551497</v>
      </c>
      <c r="S10" s="14">
        <v>0.23168743112395601</v>
      </c>
      <c r="T10" s="14">
        <v>0.21245336506475601</v>
      </c>
      <c r="U10" s="14">
        <v>0.180387552447452</v>
      </c>
      <c r="V10" s="14">
        <v>0.21085179719635899</v>
      </c>
      <c r="W10" s="14">
        <v>0.24160937591663101</v>
      </c>
      <c r="X10" s="14">
        <v>0.26804294154780001</v>
      </c>
      <c r="Y10" s="14">
        <v>0.18043624573387901</v>
      </c>
      <c r="Z10" s="14">
        <v>0.25070254923163898</v>
      </c>
      <c r="AA10" s="14"/>
      <c r="AB10" s="14">
        <v>0.239461554896788</v>
      </c>
      <c r="AC10" s="14">
        <v>0.22258647313570901</v>
      </c>
      <c r="AD10" s="14">
        <v>0.25341849958884999</v>
      </c>
      <c r="AE10" s="14">
        <v>0.22036078943593501</v>
      </c>
      <c r="AF10" s="14">
        <v>0.25165131108732203</v>
      </c>
      <c r="AG10" s="14"/>
      <c r="AH10" s="14">
        <v>0.244083220324986</v>
      </c>
      <c r="AI10" s="14">
        <v>0.227228953735818</v>
      </c>
      <c r="AJ10" s="14"/>
      <c r="AK10" s="14">
        <v>0.26722692295474898</v>
      </c>
      <c r="AL10" s="14">
        <v>0.22380110531844899</v>
      </c>
      <c r="AM10" s="14"/>
      <c r="AN10" s="14">
        <v>0.243170288200105</v>
      </c>
      <c r="AO10" s="14">
        <v>0.226654166114658</v>
      </c>
      <c r="AP10" s="14"/>
      <c r="AQ10" s="14">
        <v>0.232711136106557</v>
      </c>
      <c r="AR10" s="14">
        <v>0.23851126441378501</v>
      </c>
      <c r="AS10" s="14">
        <v>0.21912115605748</v>
      </c>
    </row>
    <row r="11" spans="2:46" x14ac:dyDescent="0.35">
      <c r="B11" s="15" t="s">
        <v>68</v>
      </c>
      <c r="C11" s="14">
        <v>3.7050772486991901E-2</v>
      </c>
      <c r="D11" s="14">
        <v>4.82178064553552E-2</v>
      </c>
      <c r="E11" s="14">
        <v>2.5847441794879401E-2</v>
      </c>
      <c r="F11" s="14"/>
      <c r="G11" s="14">
        <v>4.3214311270375998E-2</v>
      </c>
      <c r="H11" s="14">
        <v>4.3404244099596201E-2</v>
      </c>
      <c r="I11" s="14">
        <v>4.2845173700554802E-2</v>
      </c>
      <c r="J11" s="14">
        <v>2.8971768000078599E-2</v>
      </c>
      <c r="K11" s="14">
        <v>2.5699483196548599E-2</v>
      </c>
      <c r="L11" s="14"/>
      <c r="M11" s="14">
        <v>2.3944647938924701E-2</v>
      </c>
      <c r="N11" s="14">
        <v>3.9058647386396202E-2</v>
      </c>
      <c r="O11" s="14">
        <v>3.4745327694040602E-2</v>
      </c>
      <c r="P11" s="14">
        <v>5.1865461150808603E-2</v>
      </c>
      <c r="Q11" s="14"/>
      <c r="R11" s="14">
        <v>3.3138323376625402E-2</v>
      </c>
      <c r="S11" s="14">
        <v>6.5908061900831705E-2</v>
      </c>
      <c r="T11" s="14">
        <v>2.76061083535739E-2</v>
      </c>
      <c r="U11" s="14">
        <v>2.67999142163905E-2</v>
      </c>
      <c r="V11" s="14">
        <v>6.5974495408067393E-2</v>
      </c>
      <c r="W11" s="14">
        <v>3.4121721256788397E-2</v>
      </c>
      <c r="X11" s="14">
        <v>3.6157718961510002E-2</v>
      </c>
      <c r="Y11" s="14">
        <v>2.9879650516982301E-2</v>
      </c>
      <c r="Z11" s="14">
        <v>7.9943175954876391E-3</v>
      </c>
      <c r="AA11" s="14"/>
      <c r="AB11" s="14">
        <v>5.6157068754973498E-2</v>
      </c>
      <c r="AC11" s="14">
        <v>3.3381969623417003E-2</v>
      </c>
      <c r="AD11" s="14">
        <v>3.6362751461662998E-2</v>
      </c>
      <c r="AE11" s="14">
        <v>2.1902386996630999E-2</v>
      </c>
      <c r="AF11" s="14">
        <v>5.49306934769557E-2</v>
      </c>
      <c r="AG11" s="14"/>
      <c r="AH11" s="14">
        <v>2.990257716164E-2</v>
      </c>
      <c r="AI11" s="14">
        <v>4.1587677013714602E-2</v>
      </c>
      <c r="AJ11" s="14"/>
      <c r="AK11" s="14">
        <v>3.2374800421076398E-2</v>
      </c>
      <c r="AL11" s="14">
        <v>3.7198135530137399E-2</v>
      </c>
      <c r="AM11" s="14"/>
      <c r="AN11" s="14">
        <v>3.1569879744273499E-2</v>
      </c>
      <c r="AO11" s="14">
        <v>3.8998524212755799E-2</v>
      </c>
      <c r="AP11" s="14"/>
      <c r="AQ11" s="14">
        <v>3.7968241328952303E-2</v>
      </c>
      <c r="AR11" s="14">
        <v>3.7752112512264298E-2</v>
      </c>
      <c r="AS11" s="14">
        <v>2.5518512238000599E-2</v>
      </c>
    </row>
    <row r="12" spans="2:46" x14ac:dyDescent="0.35">
      <c r="B12" s="15" t="s">
        <v>69</v>
      </c>
      <c r="C12" s="14">
        <v>1.1661114172675201E-2</v>
      </c>
      <c r="D12" s="14">
        <v>1.05507884662974E-2</v>
      </c>
      <c r="E12" s="14">
        <v>1.28052641808347E-2</v>
      </c>
      <c r="F12" s="14"/>
      <c r="G12" s="14">
        <v>6.4766632690069501E-3</v>
      </c>
      <c r="H12" s="14">
        <v>1.4007352552090201E-2</v>
      </c>
      <c r="I12" s="14">
        <v>9.6268546691612306E-3</v>
      </c>
      <c r="J12" s="14">
        <v>1.5852481492172599E-2</v>
      </c>
      <c r="K12" s="14">
        <v>1.1474155294439899E-2</v>
      </c>
      <c r="L12" s="14"/>
      <c r="M12" s="14">
        <v>4.9770802350332204E-3</v>
      </c>
      <c r="N12" s="14">
        <v>1.84184387749072E-2</v>
      </c>
      <c r="O12" s="14">
        <v>1.10784829673558E-2</v>
      </c>
      <c r="P12" s="14">
        <v>1.25919675664943E-2</v>
      </c>
      <c r="Q12" s="14"/>
      <c r="R12" s="14">
        <v>3.8756952783129601E-3</v>
      </c>
      <c r="S12" s="14">
        <v>6.4764031366709102E-3</v>
      </c>
      <c r="T12" s="14">
        <v>1.4697612799959899E-2</v>
      </c>
      <c r="U12" s="14">
        <v>1.4198990558148E-2</v>
      </c>
      <c r="V12" s="14">
        <v>3.5780414949884702E-2</v>
      </c>
      <c r="W12" s="14">
        <v>1.50276634192515E-2</v>
      </c>
      <c r="X12" s="14">
        <v>6.3572987125193603E-3</v>
      </c>
      <c r="Y12" s="14">
        <v>1.63886591381034E-2</v>
      </c>
      <c r="Z12" s="14">
        <v>6.0629002005063897E-3</v>
      </c>
      <c r="AA12" s="14"/>
      <c r="AB12" s="14">
        <v>1.5713024657750301E-2</v>
      </c>
      <c r="AC12" s="14">
        <v>8.6729779637738907E-3</v>
      </c>
      <c r="AD12" s="14">
        <v>1.51128614151023E-2</v>
      </c>
      <c r="AE12" s="14">
        <v>1.0648416605215399E-2</v>
      </c>
      <c r="AF12" s="14">
        <v>0</v>
      </c>
      <c r="AG12" s="14"/>
      <c r="AH12" s="14">
        <v>8.7242709554402297E-3</v>
      </c>
      <c r="AI12" s="14">
        <v>1.17968277737326E-2</v>
      </c>
      <c r="AJ12" s="14"/>
      <c r="AK12" s="14">
        <v>1.1585492536331199E-2</v>
      </c>
      <c r="AL12" s="14">
        <v>1.15954957667439E-2</v>
      </c>
      <c r="AM12" s="14"/>
      <c r="AN12" s="14">
        <v>1.03433340109624E-2</v>
      </c>
      <c r="AO12" s="14">
        <v>1.3029401250594701E-2</v>
      </c>
      <c r="AP12" s="14"/>
      <c r="AQ12" s="14">
        <v>9.1946643578184398E-3</v>
      </c>
      <c r="AR12" s="14">
        <v>1.0810980310084499E-2</v>
      </c>
      <c r="AS12" s="14">
        <v>1.1017717627002901E-2</v>
      </c>
    </row>
    <row r="13" spans="2:46" x14ac:dyDescent="0.35">
      <c r="B13" s="15" t="s">
        <v>70</v>
      </c>
      <c r="C13" s="18">
        <v>7.9726059615770496E-3</v>
      </c>
      <c r="D13" s="18">
        <v>9.2571558696433603E-3</v>
      </c>
      <c r="E13" s="18">
        <v>6.6911873037545002E-3</v>
      </c>
      <c r="F13" s="18"/>
      <c r="G13" s="18">
        <v>6.3355011658733102E-3</v>
      </c>
      <c r="H13" s="18">
        <v>9.2994428743755301E-3</v>
      </c>
      <c r="I13" s="18">
        <v>1.13856241613919E-2</v>
      </c>
      <c r="J13" s="18">
        <v>5.9304544103914204E-3</v>
      </c>
      <c r="K13" s="18">
        <v>6.3574094441463296E-3</v>
      </c>
      <c r="L13" s="18"/>
      <c r="M13" s="18">
        <v>1.8209352501127999E-3</v>
      </c>
      <c r="N13" s="18">
        <v>0</v>
      </c>
      <c r="O13" s="18">
        <v>4.4415321879004302E-3</v>
      </c>
      <c r="P13" s="18">
        <v>2.61612558294642E-2</v>
      </c>
      <c r="Q13" s="18"/>
      <c r="R13" s="18">
        <v>4.8348321540017799E-3</v>
      </c>
      <c r="S13" s="18">
        <v>1.4506335620134E-2</v>
      </c>
      <c r="T13" s="18">
        <v>0</v>
      </c>
      <c r="U13" s="18">
        <v>2.2249793432603901E-2</v>
      </c>
      <c r="V13" s="18">
        <v>0</v>
      </c>
      <c r="W13" s="18">
        <v>5.4254563666821702E-3</v>
      </c>
      <c r="X13" s="18">
        <v>4.1292242653416401E-3</v>
      </c>
      <c r="Y13" s="18">
        <v>0</v>
      </c>
      <c r="Z13" s="18">
        <v>1.13426757404775E-2</v>
      </c>
      <c r="AA13" s="18"/>
      <c r="AB13" s="18">
        <v>1.5779191512930699E-2</v>
      </c>
      <c r="AC13" s="18">
        <v>6.7598145762856297E-3</v>
      </c>
      <c r="AD13" s="18">
        <v>7.5414292087086802E-3</v>
      </c>
      <c r="AE13" s="18">
        <v>0</v>
      </c>
      <c r="AF13" s="18">
        <v>0</v>
      </c>
      <c r="AG13" s="18"/>
      <c r="AH13" s="18">
        <v>1.9114565944969701E-3</v>
      </c>
      <c r="AI13" s="18">
        <v>7.18414313586595E-3</v>
      </c>
      <c r="AJ13" s="18"/>
      <c r="AK13" s="18">
        <v>5.7907967574376898E-3</v>
      </c>
      <c r="AL13" s="18">
        <v>6.0293531888117903E-3</v>
      </c>
      <c r="AM13" s="18"/>
      <c r="AN13" s="18">
        <v>2.0921118204097898E-3</v>
      </c>
      <c r="AO13" s="18">
        <v>1.28824488931746E-2</v>
      </c>
      <c r="AP13" s="18"/>
      <c r="AQ13" s="18">
        <v>6.5565693899257097E-3</v>
      </c>
      <c r="AR13" s="18">
        <v>4.2532404205370801E-3</v>
      </c>
      <c r="AS13" s="18">
        <v>1.05331366497301E-2</v>
      </c>
    </row>
    <row r="14" spans="2:46" x14ac:dyDescent="0.35">
      <c r="B14" s="15" t="s">
        <v>71</v>
      </c>
      <c r="C14" s="25">
        <v>0.94331550737875602</v>
      </c>
      <c r="D14" s="25">
        <v>0.93197424920870398</v>
      </c>
      <c r="E14" s="25">
        <v>0.95465610672053103</v>
      </c>
      <c r="F14" s="25"/>
      <c r="G14" s="25">
        <v>0.94397352429474402</v>
      </c>
      <c r="H14" s="25">
        <v>0.93328896047393795</v>
      </c>
      <c r="I14" s="25">
        <v>0.93614234746889202</v>
      </c>
      <c r="J14" s="25">
        <v>0.94924529609735697</v>
      </c>
      <c r="K14" s="25">
        <v>0.95646895206486504</v>
      </c>
      <c r="L14" s="25"/>
      <c r="M14" s="25">
        <v>0.96925733657592905</v>
      </c>
      <c r="N14" s="25">
        <v>0.94252291383869702</v>
      </c>
      <c r="O14" s="25">
        <v>0.94973465715070304</v>
      </c>
      <c r="P14" s="25">
        <v>0.90938131545323297</v>
      </c>
      <c r="Q14" s="25"/>
      <c r="R14" s="25">
        <v>0.95815114919106004</v>
      </c>
      <c r="S14" s="25">
        <v>0.91310919934236301</v>
      </c>
      <c r="T14" s="25">
        <v>0.95769627884646602</v>
      </c>
      <c r="U14" s="25">
        <v>0.93675130179285704</v>
      </c>
      <c r="V14" s="25">
        <v>0.89824508964204797</v>
      </c>
      <c r="W14" s="25">
        <v>0.94542515895727797</v>
      </c>
      <c r="X14" s="25">
        <v>0.953355758060629</v>
      </c>
      <c r="Y14" s="25">
        <v>0.95373169034491401</v>
      </c>
      <c r="Z14" s="25">
        <v>0.97460010646352901</v>
      </c>
      <c r="AA14" s="25"/>
      <c r="AB14" s="25">
        <v>0.91235071507434595</v>
      </c>
      <c r="AC14" s="25">
        <v>0.95118523783652298</v>
      </c>
      <c r="AD14" s="25">
        <v>0.94098295791452602</v>
      </c>
      <c r="AE14" s="25">
        <v>0.96744919639815397</v>
      </c>
      <c r="AF14" s="25">
        <v>0.94506930652304399</v>
      </c>
      <c r="AG14" s="25"/>
      <c r="AH14" s="25">
        <v>0.95946169528842296</v>
      </c>
      <c r="AI14" s="25">
        <v>0.93943135207668704</v>
      </c>
      <c r="AJ14" s="25"/>
      <c r="AK14" s="25">
        <v>0.95024891028515501</v>
      </c>
      <c r="AL14" s="25">
        <v>0.945177015514307</v>
      </c>
      <c r="AM14" s="25"/>
      <c r="AN14" s="25">
        <v>0.95599467442435404</v>
      </c>
      <c r="AO14" s="25">
        <v>0.93508962564347498</v>
      </c>
      <c r="AP14" s="25"/>
      <c r="AQ14" s="25">
        <v>0.94628052492330395</v>
      </c>
      <c r="AR14" s="25">
        <v>0.94718366675711396</v>
      </c>
      <c r="AS14" s="25">
        <v>0.95293063348526597</v>
      </c>
      <c r="AT14" s="26"/>
    </row>
    <row r="15" spans="2:46" x14ac:dyDescent="0.35">
      <c r="B15" s="16"/>
    </row>
    <row r="16" spans="2:46"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T19"/>
  <sheetViews>
    <sheetView showGridLines="0" topLeftCell="A6" workbookViewId="0">
      <pane xSplit="2" topLeftCell="C1" activePane="topRight" state="frozen"/>
      <selection activeCell="D13" sqref="D13"/>
      <selection pane="topRight" activeCell="C18" sqref="C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6" ht="40" customHeight="1" x14ac:dyDescent="0.35">
      <c r="D2" s="33" t="s">
        <v>80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6"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6"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6"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6"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6" x14ac:dyDescent="0.35">
      <c r="B9" s="15" t="s">
        <v>66</v>
      </c>
      <c r="C9" s="14">
        <v>0.47080747996669903</v>
      </c>
      <c r="D9" s="14">
        <v>0.47163321313279999</v>
      </c>
      <c r="E9" s="14">
        <v>0.469844205151771</v>
      </c>
      <c r="F9" s="14"/>
      <c r="G9" s="14">
        <v>0.472820554990659</v>
      </c>
      <c r="H9" s="14">
        <v>0.546489336363288</v>
      </c>
      <c r="I9" s="14">
        <v>0.47284672834800601</v>
      </c>
      <c r="J9" s="14">
        <v>0.42748237234395797</v>
      </c>
      <c r="K9" s="14">
        <v>0.42640361194472198</v>
      </c>
      <c r="L9" s="14"/>
      <c r="M9" s="14">
        <v>0.53414258106151002</v>
      </c>
      <c r="N9" s="14">
        <v>0.46257717561898798</v>
      </c>
      <c r="O9" s="14">
        <v>0.46227158326242002</v>
      </c>
      <c r="P9" s="14">
        <v>0.41287324154650301</v>
      </c>
      <c r="Q9" s="14"/>
      <c r="R9" s="14">
        <v>0.554248998857237</v>
      </c>
      <c r="S9" s="14">
        <v>0.428177874814828</v>
      </c>
      <c r="T9" s="14">
        <v>0.42998416235312698</v>
      </c>
      <c r="U9" s="14">
        <v>0.47463904723009698</v>
      </c>
      <c r="V9" s="14">
        <v>0.41883034862781998</v>
      </c>
      <c r="W9" s="14">
        <v>0.452608273609237</v>
      </c>
      <c r="X9" s="14">
        <v>0.466451621426138</v>
      </c>
      <c r="Y9" s="14">
        <v>0.55903657584262101</v>
      </c>
      <c r="Z9" s="14">
        <v>0.46815246483008099</v>
      </c>
      <c r="AA9" s="14"/>
      <c r="AB9" s="14">
        <v>0.32307036649320098</v>
      </c>
      <c r="AC9" s="14">
        <v>0.442915392627583</v>
      </c>
      <c r="AD9" s="14">
        <v>0.53051403841214395</v>
      </c>
      <c r="AE9" s="14">
        <v>0.576717928620603</v>
      </c>
      <c r="AF9" s="14">
        <v>0.62549024618683702</v>
      </c>
      <c r="AG9" s="14"/>
      <c r="AH9" s="14">
        <v>0.62188185542247498</v>
      </c>
      <c r="AI9" s="14">
        <v>0.41217429020853902</v>
      </c>
      <c r="AJ9" s="14"/>
      <c r="AK9" s="14">
        <v>0.61534216809075104</v>
      </c>
      <c r="AL9" s="14">
        <v>0.411694659444726</v>
      </c>
      <c r="AM9" s="14"/>
      <c r="AN9" s="14">
        <v>0.55995159089148505</v>
      </c>
      <c r="AO9" s="14">
        <v>0.40044662739850101</v>
      </c>
      <c r="AP9" s="14"/>
      <c r="AQ9" s="14">
        <v>0.57304565009173503</v>
      </c>
      <c r="AR9" s="14">
        <v>0.43115055295193899</v>
      </c>
      <c r="AS9" s="14">
        <v>0.45406891557678097</v>
      </c>
    </row>
    <row r="10" spans="2:46" x14ac:dyDescent="0.35">
      <c r="B10" s="15" t="s">
        <v>67</v>
      </c>
      <c r="C10" s="14">
        <v>0.38752202663435797</v>
      </c>
      <c r="D10" s="14">
        <v>0.389896098203668</v>
      </c>
      <c r="E10" s="14">
        <v>0.38497523322319899</v>
      </c>
      <c r="F10" s="14"/>
      <c r="G10" s="14">
        <v>0.37194937084847401</v>
      </c>
      <c r="H10" s="14">
        <v>0.36128226578025802</v>
      </c>
      <c r="I10" s="14">
        <v>0.40537323531607899</v>
      </c>
      <c r="J10" s="14">
        <v>0.38624238810240802</v>
      </c>
      <c r="K10" s="14">
        <v>0.41555192135804803</v>
      </c>
      <c r="L10" s="14"/>
      <c r="M10" s="14">
        <v>0.37270698579100098</v>
      </c>
      <c r="N10" s="14">
        <v>0.40519898547128003</v>
      </c>
      <c r="O10" s="14">
        <v>0.38766916789212202</v>
      </c>
      <c r="P10" s="14">
        <v>0.38785823754682702</v>
      </c>
      <c r="Q10" s="14"/>
      <c r="R10" s="14">
        <v>0.36604438875957201</v>
      </c>
      <c r="S10" s="14">
        <v>0.39577789944562503</v>
      </c>
      <c r="T10" s="14">
        <v>0.402408596033138</v>
      </c>
      <c r="U10" s="14">
        <v>0.35738778207070199</v>
      </c>
      <c r="V10" s="14">
        <v>0.39427801139809698</v>
      </c>
      <c r="W10" s="14">
        <v>0.36908016294833002</v>
      </c>
      <c r="X10" s="14">
        <v>0.40375454440575997</v>
      </c>
      <c r="Y10" s="14">
        <v>0.371124979019198</v>
      </c>
      <c r="Z10" s="14">
        <v>0.42131292009662502</v>
      </c>
      <c r="AA10" s="14"/>
      <c r="AB10" s="14">
        <v>0.46881044487840101</v>
      </c>
      <c r="AC10" s="14">
        <v>0.40969808542213798</v>
      </c>
      <c r="AD10" s="14">
        <v>0.34707493641134501</v>
      </c>
      <c r="AE10" s="14">
        <v>0.34064992191221199</v>
      </c>
      <c r="AF10" s="14">
        <v>0.350543891797371</v>
      </c>
      <c r="AG10" s="14"/>
      <c r="AH10" s="14">
        <v>0.29210942764839998</v>
      </c>
      <c r="AI10" s="14">
        <v>0.430478683650798</v>
      </c>
      <c r="AJ10" s="14"/>
      <c r="AK10" s="14">
        <v>0.325812061933348</v>
      </c>
      <c r="AL10" s="14">
        <v>0.41322821139169602</v>
      </c>
      <c r="AM10" s="14"/>
      <c r="AN10" s="14">
        <v>0.351201310354815</v>
      </c>
      <c r="AO10" s="14">
        <v>0.41960482372088098</v>
      </c>
      <c r="AP10" s="14"/>
      <c r="AQ10" s="14">
        <v>0.322804124734757</v>
      </c>
      <c r="AR10" s="14">
        <v>0.42388061039436598</v>
      </c>
      <c r="AS10" s="14">
        <v>0.37921184138404701</v>
      </c>
    </row>
    <row r="11" spans="2:46" x14ac:dyDescent="0.35">
      <c r="B11" s="15" t="s">
        <v>68</v>
      </c>
      <c r="C11" s="14">
        <v>9.6500685895131805E-2</v>
      </c>
      <c r="D11" s="14">
        <v>0.10123475293117699</v>
      </c>
      <c r="E11" s="14">
        <v>9.1910319456863801E-2</v>
      </c>
      <c r="F11" s="14"/>
      <c r="G11" s="14">
        <v>0.115095381359734</v>
      </c>
      <c r="H11" s="14">
        <v>6.5215557855395498E-2</v>
      </c>
      <c r="I11" s="14">
        <v>7.6631047849825704E-2</v>
      </c>
      <c r="J11" s="14">
        <v>0.130340815748369</v>
      </c>
      <c r="K11" s="14">
        <v>9.8551234535999899E-2</v>
      </c>
      <c r="L11" s="14"/>
      <c r="M11" s="14">
        <v>6.7520260996312004E-2</v>
      </c>
      <c r="N11" s="14">
        <v>0.100703095233717</v>
      </c>
      <c r="O11" s="14">
        <v>0.10082371798204801</v>
      </c>
      <c r="P11" s="14">
        <v>0.121508793134131</v>
      </c>
      <c r="Q11" s="14"/>
      <c r="R11" s="14">
        <v>5.8051357867937699E-2</v>
      </c>
      <c r="S11" s="14">
        <v>0.131311154710476</v>
      </c>
      <c r="T11" s="14">
        <v>0.12796819316490399</v>
      </c>
      <c r="U11" s="14">
        <v>0.11467049996864501</v>
      </c>
      <c r="V11" s="14">
        <v>0.112853982293646</v>
      </c>
      <c r="W11" s="14">
        <v>0.12914381139495701</v>
      </c>
      <c r="X11" s="14">
        <v>9.0348412063663605E-2</v>
      </c>
      <c r="Y11" s="14">
        <v>4.4892865738003697E-2</v>
      </c>
      <c r="Z11" s="14">
        <v>4.9434429770514599E-2</v>
      </c>
      <c r="AA11" s="14"/>
      <c r="AB11" s="14">
        <v>0.12838021679338901</v>
      </c>
      <c r="AC11" s="14">
        <v>0.11377537304553299</v>
      </c>
      <c r="AD11" s="14">
        <v>8.0826331006237997E-2</v>
      </c>
      <c r="AE11" s="14">
        <v>5.9710717318438897E-2</v>
      </c>
      <c r="AF11" s="14">
        <v>0</v>
      </c>
      <c r="AG11" s="14"/>
      <c r="AH11" s="14">
        <v>5.5699749813906303E-2</v>
      </c>
      <c r="AI11" s="14">
        <v>0.111429856216989</v>
      </c>
      <c r="AJ11" s="14"/>
      <c r="AK11" s="14">
        <v>3.7274525746498803E-2</v>
      </c>
      <c r="AL11" s="14">
        <v>0.125737927427338</v>
      </c>
      <c r="AM11" s="14"/>
      <c r="AN11" s="14">
        <v>6.8246820847824394E-2</v>
      </c>
      <c r="AO11" s="14">
        <v>0.11674529661340299</v>
      </c>
      <c r="AP11" s="14"/>
      <c r="AQ11" s="14">
        <v>7.9533271910996503E-2</v>
      </c>
      <c r="AR11" s="14">
        <v>0.10243275581418999</v>
      </c>
      <c r="AS11" s="14">
        <v>0.10152186817204201</v>
      </c>
    </row>
    <row r="12" spans="2:46" x14ac:dyDescent="0.35">
      <c r="B12" s="15" t="s">
        <v>69</v>
      </c>
      <c r="C12" s="14">
        <v>3.17761730980545E-2</v>
      </c>
      <c r="D12" s="14">
        <v>2.48314064439112E-2</v>
      </c>
      <c r="E12" s="14">
        <v>3.8851452854156698E-2</v>
      </c>
      <c r="F12" s="14"/>
      <c r="G12" s="14">
        <v>2.1947670588205698E-2</v>
      </c>
      <c r="H12" s="14">
        <v>1.21543149955425E-2</v>
      </c>
      <c r="I12" s="14">
        <v>3.3741079311484498E-2</v>
      </c>
      <c r="J12" s="14">
        <v>4.7795323328549799E-2</v>
      </c>
      <c r="K12" s="14">
        <v>4.3962342807251899E-2</v>
      </c>
      <c r="L12" s="14"/>
      <c r="M12" s="14">
        <v>2.1848114788138102E-2</v>
      </c>
      <c r="N12" s="14">
        <v>2.8600759938077799E-2</v>
      </c>
      <c r="O12" s="14">
        <v>3.27044593288447E-2</v>
      </c>
      <c r="P12" s="14">
        <v>4.5601591117107702E-2</v>
      </c>
      <c r="Q12" s="14"/>
      <c r="R12" s="14">
        <v>1.33792521927168E-2</v>
      </c>
      <c r="S12" s="14">
        <v>2.07062277133001E-2</v>
      </c>
      <c r="T12" s="14">
        <v>3.4889078388670398E-2</v>
      </c>
      <c r="U12" s="14">
        <v>2.8089604264476001E-2</v>
      </c>
      <c r="V12" s="14">
        <v>7.0103137442851196E-2</v>
      </c>
      <c r="W12" s="14">
        <v>2.9123805352549999E-2</v>
      </c>
      <c r="X12" s="14">
        <v>3.5316197839096702E-2</v>
      </c>
      <c r="Y12" s="14">
        <v>2.4945579400176901E-2</v>
      </c>
      <c r="Z12" s="14">
        <v>4.41615754280874E-2</v>
      </c>
      <c r="AA12" s="14"/>
      <c r="AB12" s="14">
        <v>5.1874747016984399E-2</v>
      </c>
      <c r="AC12" s="14">
        <v>2.3049960588602598E-2</v>
      </c>
      <c r="AD12" s="14">
        <v>2.7458979743557699E-2</v>
      </c>
      <c r="AE12" s="14">
        <v>2.2921432148745601E-2</v>
      </c>
      <c r="AF12" s="14">
        <v>2.39658620157919E-2</v>
      </c>
      <c r="AG12" s="14"/>
      <c r="AH12" s="14">
        <v>2.6468533102930899E-2</v>
      </c>
      <c r="AI12" s="14">
        <v>3.55456019174301E-2</v>
      </c>
      <c r="AJ12" s="14"/>
      <c r="AK12" s="14">
        <v>1.7880313069656401E-2</v>
      </c>
      <c r="AL12" s="14">
        <v>3.7193191326941898E-2</v>
      </c>
      <c r="AM12" s="14"/>
      <c r="AN12" s="14">
        <v>1.8442197355483098E-2</v>
      </c>
      <c r="AO12" s="14">
        <v>4.2074052241389798E-2</v>
      </c>
      <c r="AP12" s="14"/>
      <c r="AQ12" s="14">
        <v>1.8060383872586301E-2</v>
      </c>
      <c r="AR12" s="14">
        <v>2.97669489627343E-2</v>
      </c>
      <c r="AS12" s="14">
        <v>5.2388114350503001E-2</v>
      </c>
    </row>
    <row r="13" spans="2:46" x14ac:dyDescent="0.35">
      <c r="B13" s="15" t="s">
        <v>70</v>
      </c>
      <c r="C13" s="18">
        <v>1.3393634405757001E-2</v>
      </c>
      <c r="D13" s="18">
        <v>1.2404529288444001E-2</v>
      </c>
      <c r="E13" s="18">
        <v>1.44187893140095E-2</v>
      </c>
      <c r="F13" s="18"/>
      <c r="G13" s="18">
        <v>1.81870222129277E-2</v>
      </c>
      <c r="H13" s="18">
        <v>1.48585250055166E-2</v>
      </c>
      <c r="I13" s="18">
        <v>1.1407909174604901E-2</v>
      </c>
      <c r="J13" s="18">
        <v>8.1391004767154898E-3</v>
      </c>
      <c r="K13" s="18">
        <v>1.5530889353978301E-2</v>
      </c>
      <c r="L13" s="18"/>
      <c r="M13" s="18">
        <v>3.7820573630387398E-3</v>
      </c>
      <c r="N13" s="18">
        <v>2.9199837379370302E-3</v>
      </c>
      <c r="O13" s="18">
        <v>1.6531071534565098E-2</v>
      </c>
      <c r="P13" s="18">
        <v>3.2158136655431699E-2</v>
      </c>
      <c r="Q13" s="18"/>
      <c r="R13" s="18">
        <v>8.2760023225362904E-3</v>
      </c>
      <c r="S13" s="18">
        <v>2.4026843315770301E-2</v>
      </c>
      <c r="T13" s="18">
        <v>4.7499700601605103E-3</v>
      </c>
      <c r="U13" s="18">
        <v>2.5213066466079199E-2</v>
      </c>
      <c r="V13" s="18">
        <v>3.9345202375860797E-3</v>
      </c>
      <c r="W13" s="18">
        <v>2.00439466949256E-2</v>
      </c>
      <c r="X13" s="18">
        <v>4.1292242653416401E-3</v>
      </c>
      <c r="Y13" s="18">
        <v>0</v>
      </c>
      <c r="Z13" s="18">
        <v>1.6938609874692701E-2</v>
      </c>
      <c r="AA13" s="18"/>
      <c r="AB13" s="18">
        <v>2.78642248180241E-2</v>
      </c>
      <c r="AC13" s="18">
        <v>1.05611883161433E-2</v>
      </c>
      <c r="AD13" s="18">
        <v>1.41257144267151E-2</v>
      </c>
      <c r="AE13" s="18">
        <v>0</v>
      </c>
      <c r="AF13" s="18">
        <v>0</v>
      </c>
      <c r="AG13" s="18"/>
      <c r="AH13" s="18">
        <v>3.8404340122881199E-3</v>
      </c>
      <c r="AI13" s="18">
        <v>1.03715680062441E-2</v>
      </c>
      <c r="AJ13" s="18"/>
      <c r="AK13" s="18">
        <v>3.6909311597458001E-3</v>
      </c>
      <c r="AL13" s="18">
        <v>1.21460104092979E-2</v>
      </c>
      <c r="AM13" s="18"/>
      <c r="AN13" s="18">
        <v>2.1580805503922302E-3</v>
      </c>
      <c r="AO13" s="18">
        <v>2.11292000258251E-2</v>
      </c>
      <c r="AP13" s="18"/>
      <c r="AQ13" s="18">
        <v>6.5565693899257097E-3</v>
      </c>
      <c r="AR13" s="18">
        <v>1.27691318767712E-2</v>
      </c>
      <c r="AS13" s="18">
        <v>1.2809260516626401E-2</v>
      </c>
    </row>
    <row r="14" spans="2:46" x14ac:dyDescent="0.35">
      <c r="B14" s="15" t="s">
        <v>71</v>
      </c>
      <c r="C14" s="25">
        <v>0.858329506601057</v>
      </c>
      <c r="D14" s="25">
        <v>0.86152931133646704</v>
      </c>
      <c r="E14" s="25">
        <v>0.85481943837496999</v>
      </c>
      <c r="F14" s="25"/>
      <c r="G14" s="25">
        <v>0.84476992583913302</v>
      </c>
      <c r="H14" s="25">
        <v>0.90777160214354502</v>
      </c>
      <c r="I14" s="25">
        <v>0.87821996366408495</v>
      </c>
      <c r="J14" s="25">
        <v>0.81372476044636599</v>
      </c>
      <c r="K14" s="25">
        <v>0.84195553330276995</v>
      </c>
      <c r="L14" s="25"/>
      <c r="M14" s="25">
        <v>0.90684956685251095</v>
      </c>
      <c r="N14" s="25">
        <v>0.86777616109026801</v>
      </c>
      <c r="O14" s="25">
        <v>0.84994075115454204</v>
      </c>
      <c r="P14" s="25">
        <v>0.80073147909332998</v>
      </c>
      <c r="Q14" s="25"/>
      <c r="R14" s="25">
        <v>0.92029338761680901</v>
      </c>
      <c r="S14" s="25">
        <v>0.82395577426045397</v>
      </c>
      <c r="T14" s="25">
        <v>0.83239275838626503</v>
      </c>
      <c r="U14" s="25">
        <v>0.83202682930079996</v>
      </c>
      <c r="V14" s="25">
        <v>0.81310836002591702</v>
      </c>
      <c r="W14" s="25">
        <v>0.82168843655756696</v>
      </c>
      <c r="X14" s="25">
        <v>0.87020616583189803</v>
      </c>
      <c r="Y14" s="25">
        <v>0.93016155486181895</v>
      </c>
      <c r="Z14" s="25">
        <v>0.88946538492670502</v>
      </c>
      <c r="AA14" s="25"/>
      <c r="AB14" s="25">
        <v>0.79188081137160204</v>
      </c>
      <c r="AC14" s="25">
        <v>0.85261347804972099</v>
      </c>
      <c r="AD14" s="25">
        <v>0.87758897482348897</v>
      </c>
      <c r="AE14" s="25">
        <v>0.917367850532816</v>
      </c>
      <c r="AF14" s="25">
        <v>0.97603413798420802</v>
      </c>
      <c r="AG14" s="25"/>
      <c r="AH14" s="25">
        <v>0.91399128307087496</v>
      </c>
      <c r="AI14" s="25">
        <v>0.84265297385933702</v>
      </c>
      <c r="AJ14" s="25"/>
      <c r="AK14" s="25">
        <v>0.94115423002409904</v>
      </c>
      <c r="AL14" s="25">
        <v>0.82492287083642302</v>
      </c>
      <c r="AM14" s="25"/>
      <c r="AN14" s="25">
        <v>0.9111529012463</v>
      </c>
      <c r="AO14" s="25">
        <v>0.82005145111938205</v>
      </c>
      <c r="AP14" s="25"/>
      <c r="AQ14" s="25">
        <v>0.89584977482649097</v>
      </c>
      <c r="AR14" s="25">
        <v>0.85503116334630502</v>
      </c>
      <c r="AS14" s="25">
        <v>0.83328075696082804</v>
      </c>
      <c r="AT14" s="26"/>
    </row>
    <row r="15" spans="2:46" x14ac:dyDescent="0.35">
      <c r="B15" s="16"/>
    </row>
    <row r="16" spans="2:46"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T19"/>
  <sheetViews>
    <sheetView showGridLines="0" workbookViewId="0">
      <pane xSplit="2" topLeftCell="C1" activePane="topRight" state="frozen"/>
      <selection activeCell="D13" sqref="D13"/>
      <selection pane="topRight" activeCell="D17" sqref="D17"/>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6" ht="40" customHeight="1" x14ac:dyDescent="0.35">
      <c r="D2" s="33" t="s">
        <v>81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6"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6"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6"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6"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6" x14ac:dyDescent="0.35">
      <c r="B9" s="15" t="s">
        <v>66</v>
      </c>
      <c r="C9" s="14">
        <v>0.285296425438127</v>
      </c>
      <c r="D9" s="14">
        <v>0.307467119908446</v>
      </c>
      <c r="E9" s="14">
        <v>0.262414078737292</v>
      </c>
      <c r="F9" s="14"/>
      <c r="G9" s="14">
        <v>0.31576561383112201</v>
      </c>
      <c r="H9" s="14">
        <v>0.37446741106741499</v>
      </c>
      <c r="I9" s="14">
        <v>0.27184128613601</v>
      </c>
      <c r="J9" s="14">
        <v>0.23001423005180399</v>
      </c>
      <c r="K9" s="14">
        <v>0.22860523357423301</v>
      </c>
      <c r="L9" s="14"/>
      <c r="M9" s="14">
        <v>0.41218726952677898</v>
      </c>
      <c r="N9" s="14">
        <v>0.29815071986700198</v>
      </c>
      <c r="O9" s="14">
        <v>0.221459238706251</v>
      </c>
      <c r="P9" s="14">
        <v>0.188579821567912</v>
      </c>
      <c r="Q9" s="14"/>
      <c r="R9" s="14">
        <v>0.39542411077265999</v>
      </c>
      <c r="S9" s="14">
        <v>0.26796241968485501</v>
      </c>
      <c r="T9" s="14">
        <v>0.29220993717692101</v>
      </c>
      <c r="U9" s="14">
        <v>0.244237472866392</v>
      </c>
      <c r="V9" s="14">
        <v>0.24931366383543799</v>
      </c>
      <c r="W9" s="14">
        <v>0.24817731793144501</v>
      </c>
      <c r="X9" s="14">
        <v>0.23883144052681299</v>
      </c>
      <c r="Y9" s="14">
        <v>0.29542708202159002</v>
      </c>
      <c r="Z9" s="14">
        <v>0.286137511638346</v>
      </c>
      <c r="AA9" s="14"/>
      <c r="AB9" s="14">
        <v>0.16890912992274201</v>
      </c>
      <c r="AC9" s="14">
        <v>0.23454635978507099</v>
      </c>
      <c r="AD9" s="14">
        <v>0.36080154504151302</v>
      </c>
      <c r="AE9" s="14">
        <v>0.38216275294778701</v>
      </c>
      <c r="AF9" s="14">
        <v>0.58980658744747005</v>
      </c>
      <c r="AG9" s="14"/>
      <c r="AH9" s="14">
        <v>0.43594343755710702</v>
      </c>
      <c r="AI9" s="14">
        <v>0.221730278996117</v>
      </c>
      <c r="AJ9" s="14"/>
      <c r="AK9" s="14">
        <v>0.46960590029069099</v>
      </c>
      <c r="AL9" s="14">
        <v>0.211190031038995</v>
      </c>
      <c r="AM9" s="14"/>
      <c r="AN9" s="14">
        <v>0.37878102001244102</v>
      </c>
      <c r="AO9" s="14">
        <v>0.212461906162736</v>
      </c>
      <c r="AP9" s="14"/>
      <c r="AQ9" s="14">
        <v>0.40489621096582901</v>
      </c>
      <c r="AR9" s="14">
        <v>0.244461325608688</v>
      </c>
      <c r="AS9" s="14">
        <v>0.25837597880284602</v>
      </c>
    </row>
    <row r="10" spans="2:46" x14ac:dyDescent="0.35">
      <c r="B10" s="15" t="s">
        <v>67</v>
      </c>
      <c r="C10" s="14">
        <v>0.31289745230953298</v>
      </c>
      <c r="D10" s="14">
        <v>0.32506656867570299</v>
      </c>
      <c r="E10" s="14">
        <v>0.300312844177958</v>
      </c>
      <c r="F10" s="14"/>
      <c r="G10" s="14">
        <v>0.33197996699461502</v>
      </c>
      <c r="H10" s="14">
        <v>0.30476803194632701</v>
      </c>
      <c r="I10" s="14">
        <v>0.32871364917222501</v>
      </c>
      <c r="J10" s="14">
        <v>0.29817711554342902</v>
      </c>
      <c r="K10" s="14">
        <v>0.30188935586197202</v>
      </c>
      <c r="L10" s="14"/>
      <c r="M10" s="14">
        <v>0.32512109332977102</v>
      </c>
      <c r="N10" s="14">
        <v>0.342293605197175</v>
      </c>
      <c r="O10" s="14">
        <v>0.29491989181189898</v>
      </c>
      <c r="P10" s="14">
        <v>0.287828550508196</v>
      </c>
      <c r="Q10" s="14"/>
      <c r="R10" s="14">
        <v>0.34795788100674901</v>
      </c>
      <c r="S10" s="14">
        <v>0.30922358226492602</v>
      </c>
      <c r="T10" s="14">
        <v>0.28883011003412301</v>
      </c>
      <c r="U10" s="14">
        <v>0.30562853129916601</v>
      </c>
      <c r="V10" s="14">
        <v>0.346808905843278</v>
      </c>
      <c r="W10" s="14">
        <v>0.34206223083805498</v>
      </c>
      <c r="X10" s="14">
        <v>0.29134683738051098</v>
      </c>
      <c r="Y10" s="14">
        <v>0.29459287428577702</v>
      </c>
      <c r="Z10" s="14">
        <v>0.276576522674086</v>
      </c>
      <c r="AA10" s="14"/>
      <c r="AB10" s="14">
        <v>0.32507858919333099</v>
      </c>
      <c r="AC10" s="14">
        <v>0.28331178426041498</v>
      </c>
      <c r="AD10" s="14">
        <v>0.31807497381918598</v>
      </c>
      <c r="AE10" s="14">
        <v>0.32669779169235003</v>
      </c>
      <c r="AF10" s="14">
        <v>0.22269831623001099</v>
      </c>
      <c r="AG10" s="14"/>
      <c r="AH10" s="14">
        <v>0.33566595101450197</v>
      </c>
      <c r="AI10" s="14">
        <v>0.30527524794291</v>
      </c>
      <c r="AJ10" s="14"/>
      <c r="AK10" s="14">
        <v>0.32567970319381501</v>
      </c>
      <c r="AL10" s="14">
        <v>0.30500713055239898</v>
      </c>
      <c r="AM10" s="14"/>
      <c r="AN10" s="14">
        <v>0.31077543791453299</v>
      </c>
      <c r="AO10" s="14">
        <v>0.31399007445301902</v>
      </c>
      <c r="AP10" s="14"/>
      <c r="AQ10" s="14">
        <v>0.26823948453107999</v>
      </c>
      <c r="AR10" s="14">
        <v>0.32789475655040601</v>
      </c>
      <c r="AS10" s="14">
        <v>0.341900729709192</v>
      </c>
    </row>
    <row r="11" spans="2:46" x14ac:dyDescent="0.35">
      <c r="B11" s="15" t="s">
        <v>68</v>
      </c>
      <c r="C11" s="14">
        <v>0.21576403984690301</v>
      </c>
      <c r="D11" s="14">
        <v>0.198171955134781</v>
      </c>
      <c r="E11" s="14">
        <v>0.23395308915471499</v>
      </c>
      <c r="F11" s="14"/>
      <c r="G11" s="14">
        <v>0.19255637666018899</v>
      </c>
      <c r="H11" s="14">
        <v>0.203360514726869</v>
      </c>
      <c r="I11" s="14">
        <v>0.216957623792013</v>
      </c>
      <c r="J11" s="14">
        <v>0.23869127725595801</v>
      </c>
      <c r="K11" s="14">
        <v>0.22534965641003199</v>
      </c>
      <c r="L11" s="14"/>
      <c r="M11" s="14">
        <v>0.16970546384428101</v>
      </c>
      <c r="N11" s="14">
        <v>0.221266282011268</v>
      </c>
      <c r="O11" s="14">
        <v>0.246003471132</v>
      </c>
      <c r="P11" s="14">
        <v>0.23098646814402601</v>
      </c>
      <c r="Q11" s="14"/>
      <c r="R11" s="14">
        <v>0.14405272683697201</v>
      </c>
      <c r="S11" s="14">
        <v>0.216141474323406</v>
      </c>
      <c r="T11" s="14">
        <v>0.23473241013312399</v>
      </c>
      <c r="U11" s="14">
        <v>0.23137917035383701</v>
      </c>
      <c r="V11" s="14">
        <v>0.19786221864884901</v>
      </c>
      <c r="W11" s="14">
        <v>0.24847413843392699</v>
      </c>
      <c r="X11" s="14">
        <v>0.25210841301306902</v>
      </c>
      <c r="Y11" s="14">
        <v>0.221468081680917</v>
      </c>
      <c r="Z11" s="14">
        <v>0.23262824011646799</v>
      </c>
      <c r="AA11" s="14"/>
      <c r="AB11" s="14">
        <v>0.22071088621238999</v>
      </c>
      <c r="AC11" s="14">
        <v>0.26989499695244201</v>
      </c>
      <c r="AD11" s="14">
        <v>0.18718323175598101</v>
      </c>
      <c r="AE11" s="14">
        <v>0.204326625783321</v>
      </c>
      <c r="AF11" s="14">
        <v>0.114549716582473</v>
      </c>
      <c r="AG11" s="14"/>
      <c r="AH11" s="14">
        <v>0.155514442071706</v>
      </c>
      <c r="AI11" s="14">
        <v>0.24174914429302799</v>
      </c>
      <c r="AJ11" s="14"/>
      <c r="AK11" s="14">
        <v>0.13473159486935901</v>
      </c>
      <c r="AL11" s="14">
        <v>0.254027066218391</v>
      </c>
      <c r="AM11" s="14"/>
      <c r="AN11" s="14">
        <v>0.200643617585746</v>
      </c>
      <c r="AO11" s="14">
        <v>0.22590726233878</v>
      </c>
      <c r="AP11" s="14"/>
      <c r="AQ11" s="14">
        <v>0.18237037674578299</v>
      </c>
      <c r="AR11" s="14">
        <v>0.23248561271412399</v>
      </c>
      <c r="AS11" s="14">
        <v>0.20465611648312701</v>
      </c>
    </row>
    <row r="12" spans="2:46" x14ac:dyDescent="0.35">
      <c r="B12" s="15" t="s">
        <v>69</v>
      </c>
      <c r="C12" s="14">
        <v>0.166072677105916</v>
      </c>
      <c r="D12" s="14">
        <v>0.15010097140349199</v>
      </c>
      <c r="E12" s="14">
        <v>0.182527649002207</v>
      </c>
      <c r="F12" s="14"/>
      <c r="G12" s="14">
        <v>0.13236333766004699</v>
      </c>
      <c r="H12" s="14">
        <v>0.100006736983016</v>
      </c>
      <c r="I12" s="14">
        <v>0.16774040332131501</v>
      </c>
      <c r="J12" s="14">
        <v>0.20845150756016301</v>
      </c>
      <c r="K12" s="14">
        <v>0.22799642725097399</v>
      </c>
      <c r="L12" s="14"/>
      <c r="M12" s="14">
        <v>8.5626584021029906E-2</v>
      </c>
      <c r="N12" s="14">
        <v>0.13536940918661799</v>
      </c>
      <c r="O12" s="14">
        <v>0.21181174715284701</v>
      </c>
      <c r="P12" s="14">
        <v>0.24604381788413299</v>
      </c>
      <c r="Q12" s="14"/>
      <c r="R12" s="14">
        <v>0.107730449229618</v>
      </c>
      <c r="S12" s="14">
        <v>0.18817296839376399</v>
      </c>
      <c r="T12" s="14">
        <v>0.15502520655535501</v>
      </c>
      <c r="U12" s="14">
        <v>0.198322012286236</v>
      </c>
      <c r="V12" s="14">
        <v>0.18471199344176301</v>
      </c>
      <c r="W12" s="14">
        <v>0.148230061588488</v>
      </c>
      <c r="X12" s="14">
        <v>0.19552307007553801</v>
      </c>
      <c r="Y12" s="14">
        <v>0.18088761056797101</v>
      </c>
      <c r="Z12" s="14">
        <v>0.16428266778839901</v>
      </c>
      <c r="AA12" s="14"/>
      <c r="AB12" s="14">
        <v>0.24552607506363799</v>
      </c>
      <c r="AC12" s="14">
        <v>0.197309934178406</v>
      </c>
      <c r="AD12" s="14">
        <v>0.118918999796663</v>
      </c>
      <c r="AE12" s="14">
        <v>7.9477132113462107E-2</v>
      </c>
      <c r="AF12" s="14">
        <v>7.2945379740046404E-2</v>
      </c>
      <c r="AG12" s="14"/>
      <c r="AH12" s="14">
        <v>6.9480381327479204E-2</v>
      </c>
      <c r="AI12" s="14">
        <v>0.21237836467744001</v>
      </c>
      <c r="AJ12" s="14"/>
      <c r="AK12" s="14">
        <v>6.4192004888697807E-2</v>
      </c>
      <c r="AL12" s="14">
        <v>0.21189509724890301</v>
      </c>
      <c r="AM12" s="14"/>
      <c r="AN12" s="14">
        <v>0.10247656793557799</v>
      </c>
      <c r="AO12" s="14">
        <v>0.21894191444719299</v>
      </c>
      <c r="AP12" s="14"/>
      <c r="AQ12" s="14">
        <v>0.13091251491928299</v>
      </c>
      <c r="AR12" s="14">
        <v>0.176550603505088</v>
      </c>
      <c r="AS12" s="14">
        <v>0.17333719480642601</v>
      </c>
    </row>
    <row r="13" spans="2:46" x14ac:dyDescent="0.35">
      <c r="B13" s="15" t="s">
        <v>70</v>
      </c>
      <c r="C13" s="18">
        <v>1.9969405299520501E-2</v>
      </c>
      <c r="D13" s="18">
        <v>1.9193384877578601E-2</v>
      </c>
      <c r="E13" s="18">
        <v>2.0792338927827898E-2</v>
      </c>
      <c r="F13" s="18"/>
      <c r="G13" s="18">
        <v>2.7334704854027E-2</v>
      </c>
      <c r="H13" s="18">
        <v>1.7397305276372399E-2</v>
      </c>
      <c r="I13" s="18">
        <v>1.4747037578436799E-2</v>
      </c>
      <c r="J13" s="18">
        <v>2.4665869588645199E-2</v>
      </c>
      <c r="K13" s="18">
        <v>1.6159326902787999E-2</v>
      </c>
      <c r="L13" s="18"/>
      <c r="M13" s="18">
        <v>7.3595892781378996E-3</v>
      </c>
      <c r="N13" s="18">
        <v>2.9199837379370302E-3</v>
      </c>
      <c r="O13" s="18">
        <v>2.5805651197003201E-2</v>
      </c>
      <c r="P13" s="18">
        <v>4.6561341895732501E-2</v>
      </c>
      <c r="Q13" s="18"/>
      <c r="R13" s="18">
        <v>4.8348321540017799E-3</v>
      </c>
      <c r="S13" s="18">
        <v>1.8499555333048801E-2</v>
      </c>
      <c r="T13" s="18">
        <v>2.9202336100477799E-2</v>
      </c>
      <c r="U13" s="18">
        <v>2.0432813194367901E-2</v>
      </c>
      <c r="V13" s="18">
        <v>2.1303218230672501E-2</v>
      </c>
      <c r="W13" s="18">
        <v>1.30562512080853E-2</v>
      </c>
      <c r="X13" s="18">
        <v>2.21902390040697E-2</v>
      </c>
      <c r="Y13" s="18">
        <v>7.62435144374416E-3</v>
      </c>
      <c r="Z13" s="18">
        <v>4.0375057782700403E-2</v>
      </c>
      <c r="AA13" s="18"/>
      <c r="AB13" s="18">
        <v>3.9775319607899699E-2</v>
      </c>
      <c r="AC13" s="18">
        <v>1.4936924823666899E-2</v>
      </c>
      <c r="AD13" s="18">
        <v>1.5021249586657501E-2</v>
      </c>
      <c r="AE13" s="18">
        <v>7.3356974630801102E-3</v>
      </c>
      <c r="AF13" s="18">
        <v>0</v>
      </c>
      <c r="AG13" s="18"/>
      <c r="AH13" s="18">
        <v>3.3957880292060602E-3</v>
      </c>
      <c r="AI13" s="18">
        <v>1.8866964090505398E-2</v>
      </c>
      <c r="AJ13" s="18"/>
      <c r="AK13" s="18">
        <v>5.7907967574376898E-3</v>
      </c>
      <c r="AL13" s="18">
        <v>1.78806749413115E-2</v>
      </c>
      <c r="AM13" s="18"/>
      <c r="AN13" s="18">
        <v>7.3233565517036104E-3</v>
      </c>
      <c r="AO13" s="18">
        <v>2.8698842598271899E-2</v>
      </c>
      <c r="AP13" s="18"/>
      <c r="AQ13" s="18">
        <v>1.35814128380243E-2</v>
      </c>
      <c r="AR13" s="18">
        <v>1.8607701621693399E-2</v>
      </c>
      <c r="AS13" s="18">
        <v>2.1729980198409E-2</v>
      </c>
    </row>
    <row r="14" spans="2:46" x14ac:dyDescent="0.35">
      <c r="B14" s="15" t="s">
        <v>71</v>
      </c>
      <c r="C14" s="25">
        <v>0.59819387774765997</v>
      </c>
      <c r="D14" s="25">
        <v>0.63253368858414905</v>
      </c>
      <c r="E14" s="25">
        <v>0.56272692291524995</v>
      </c>
      <c r="F14" s="25"/>
      <c r="G14" s="25">
        <v>0.64774558082573697</v>
      </c>
      <c r="H14" s="25">
        <v>0.67923544301374195</v>
      </c>
      <c r="I14" s="25">
        <v>0.60055493530823501</v>
      </c>
      <c r="J14" s="25">
        <v>0.52819134559523395</v>
      </c>
      <c r="K14" s="25">
        <v>0.53049458943620498</v>
      </c>
      <c r="L14" s="25"/>
      <c r="M14" s="25">
        <v>0.73730836285655099</v>
      </c>
      <c r="N14" s="25">
        <v>0.64044432506417703</v>
      </c>
      <c r="O14" s="25">
        <v>0.51637913051815099</v>
      </c>
      <c r="P14" s="25">
        <v>0.47640837207610798</v>
      </c>
      <c r="Q14" s="25"/>
      <c r="R14" s="25">
        <v>0.743381991779409</v>
      </c>
      <c r="S14" s="25">
        <v>0.57718600194978098</v>
      </c>
      <c r="T14" s="25">
        <v>0.58104004721104296</v>
      </c>
      <c r="U14" s="25">
        <v>0.54986600416555897</v>
      </c>
      <c r="V14" s="25">
        <v>0.59612256967871602</v>
      </c>
      <c r="W14" s="25">
        <v>0.59023954876950002</v>
      </c>
      <c r="X14" s="25">
        <v>0.53017827790732297</v>
      </c>
      <c r="Y14" s="25">
        <v>0.59001995630736703</v>
      </c>
      <c r="Z14" s="25">
        <v>0.56271403431243205</v>
      </c>
      <c r="AA14" s="25"/>
      <c r="AB14" s="25">
        <v>0.49398771911607298</v>
      </c>
      <c r="AC14" s="25">
        <v>0.51785814404548502</v>
      </c>
      <c r="AD14" s="25">
        <v>0.678876518860699</v>
      </c>
      <c r="AE14" s="25">
        <v>0.70886054464013604</v>
      </c>
      <c r="AF14" s="25">
        <v>0.81250490367748096</v>
      </c>
      <c r="AG14" s="25"/>
      <c r="AH14" s="25">
        <v>0.77160938857160799</v>
      </c>
      <c r="AI14" s="25">
        <v>0.52700552693902702</v>
      </c>
      <c r="AJ14" s="25"/>
      <c r="AK14" s="25">
        <v>0.79528560348450605</v>
      </c>
      <c r="AL14" s="25">
        <v>0.51619716159139395</v>
      </c>
      <c r="AM14" s="25"/>
      <c r="AN14" s="25">
        <v>0.68955645792697295</v>
      </c>
      <c r="AO14" s="25">
        <v>0.52645198061575504</v>
      </c>
      <c r="AP14" s="25"/>
      <c r="AQ14" s="25">
        <v>0.67313569549690999</v>
      </c>
      <c r="AR14" s="25">
        <v>0.57235608215909395</v>
      </c>
      <c r="AS14" s="25">
        <v>0.60027670851203796</v>
      </c>
      <c r="AT14" s="26"/>
    </row>
    <row r="15" spans="2:46" x14ac:dyDescent="0.35">
      <c r="B15" s="16"/>
    </row>
    <row r="16" spans="2:46"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T19"/>
  <sheetViews>
    <sheetView showGridLines="0" workbookViewId="0">
      <pane xSplit="2" topLeftCell="C1" activePane="topRight" state="frozen"/>
      <selection activeCell="D13" sqref="D13"/>
      <selection pane="topRight" activeCell="N17" sqref="N17"/>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6" ht="40" customHeight="1" x14ac:dyDescent="0.35">
      <c r="D2" s="33" t="s">
        <v>82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6"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6"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6"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6"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6" x14ac:dyDescent="0.35">
      <c r="B9" s="15" t="s">
        <v>66</v>
      </c>
      <c r="C9" s="14">
        <v>1</v>
      </c>
      <c r="D9" s="14">
        <v>1</v>
      </c>
      <c r="E9" s="14">
        <v>1</v>
      </c>
      <c r="F9" s="14"/>
      <c r="G9" s="14">
        <v>1</v>
      </c>
      <c r="H9" s="14">
        <v>1</v>
      </c>
      <c r="I9" s="14">
        <v>1</v>
      </c>
      <c r="J9" s="14">
        <v>1</v>
      </c>
      <c r="K9" s="14">
        <v>1</v>
      </c>
      <c r="L9" s="14"/>
      <c r="M9" s="14">
        <v>1</v>
      </c>
      <c r="N9" s="14">
        <v>1</v>
      </c>
      <c r="O9" s="14">
        <v>1</v>
      </c>
      <c r="P9" s="14">
        <v>1</v>
      </c>
      <c r="Q9" s="14"/>
      <c r="R9" s="14">
        <v>1</v>
      </c>
      <c r="S9" s="14">
        <v>1</v>
      </c>
      <c r="T9" s="14">
        <v>1</v>
      </c>
      <c r="U9" s="14">
        <v>1</v>
      </c>
      <c r="V9" s="14">
        <v>1</v>
      </c>
      <c r="W9" s="14">
        <v>1</v>
      </c>
      <c r="X9" s="14">
        <v>1</v>
      </c>
      <c r="Y9" s="14">
        <v>1</v>
      </c>
      <c r="Z9" s="14">
        <v>1</v>
      </c>
      <c r="AA9" s="14"/>
      <c r="AB9" s="14">
        <v>1</v>
      </c>
      <c r="AC9" s="14">
        <v>1</v>
      </c>
      <c r="AD9" s="14">
        <v>1</v>
      </c>
      <c r="AE9" s="14">
        <v>1</v>
      </c>
      <c r="AF9" s="14">
        <v>1</v>
      </c>
      <c r="AG9" s="14"/>
      <c r="AH9" s="14">
        <v>1</v>
      </c>
      <c r="AI9" s="14">
        <v>1</v>
      </c>
      <c r="AJ9" s="14"/>
      <c r="AK9" s="14">
        <v>1</v>
      </c>
      <c r="AL9" s="14">
        <v>1</v>
      </c>
      <c r="AM9" s="14"/>
      <c r="AN9" s="14">
        <v>1</v>
      </c>
      <c r="AO9" s="14">
        <v>1</v>
      </c>
      <c r="AP9" s="14"/>
      <c r="AQ9" s="14">
        <v>1</v>
      </c>
      <c r="AR9" s="14">
        <v>1</v>
      </c>
      <c r="AS9" s="14">
        <v>1</v>
      </c>
    </row>
    <row r="10" spans="2:46" x14ac:dyDescent="0.35">
      <c r="B10" s="15" t="s">
        <v>67</v>
      </c>
      <c r="C10" s="14">
        <v>0</v>
      </c>
      <c r="D10" s="14">
        <v>0</v>
      </c>
      <c r="E10" s="14">
        <v>0</v>
      </c>
      <c r="F10" s="14"/>
      <c r="G10" s="14">
        <v>0</v>
      </c>
      <c r="H10" s="14">
        <v>0</v>
      </c>
      <c r="I10" s="14">
        <v>0</v>
      </c>
      <c r="J10" s="14">
        <v>0</v>
      </c>
      <c r="K10" s="14">
        <v>0</v>
      </c>
      <c r="L10" s="14"/>
      <c r="M10" s="14">
        <v>0</v>
      </c>
      <c r="N10" s="14">
        <v>0</v>
      </c>
      <c r="O10" s="14">
        <v>0</v>
      </c>
      <c r="P10" s="14">
        <v>0</v>
      </c>
      <c r="Q10" s="14"/>
      <c r="R10" s="14">
        <v>0</v>
      </c>
      <c r="S10" s="14">
        <v>0</v>
      </c>
      <c r="T10" s="14">
        <v>0</v>
      </c>
      <c r="U10" s="14">
        <v>0</v>
      </c>
      <c r="V10" s="14">
        <v>0</v>
      </c>
      <c r="W10" s="14">
        <v>0</v>
      </c>
      <c r="X10" s="14">
        <v>0</v>
      </c>
      <c r="Y10" s="14">
        <v>0</v>
      </c>
      <c r="Z10" s="14">
        <v>0</v>
      </c>
      <c r="AA10" s="14"/>
      <c r="AB10" s="14">
        <v>0</v>
      </c>
      <c r="AC10" s="14">
        <v>0</v>
      </c>
      <c r="AD10" s="14">
        <v>0</v>
      </c>
      <c r="AE10" s="14">
        <v>0</v>
      </c>
      <c r="AF10" s="14">
        <v>0</v>
      </c>
      <c r="AG10" s="14"/>
      <c r="AH10" s="14">
        <v>0</v>
      </c>
      <c r="AI10" s="14">
        <v>0</v>
      </c>
      <c r="AJ10" s="14"/>
      <c r="AK10" s="14">
        <v>0</v>
      </c>
      <c r="AL10" s="14">
        <v>0</v>
      </c>
      <c r="AM10" s="14"/>
      <c r="AN10" s="14">
        <v>0</v>
      </c>
      <c r="AO10" s="14">
        <v>0</v>
      </c>
      <c r="AP10" s="14"/>
      <c r="AQ10" s="14">
        <v>0</v>
      </c>
      <c r="AR10" s="14">
        <v>0</v>
      </c>
      <c r="AS10" s="14">
        <v>0</v>
      </c>
    </row>
    <row r="11" spans="2:46" x14ac:dyDescent="0.35">
      <c r="B11" s="15" t="s">
        <v>68</v>
      </c>
      <c r="C11" s="14">
        <v>0</v>
      </c>
      <c r="D11" s="14">
        <v>0</v>
      </c>
      <c r="E11" s="14">
        <v>0</v>
      </c>
      <c r="F11" s="14"/>
      <c r="G11" s="14">
        <v>0</v>
      </c>
      <c r="H11" s="14">
        <v>0</v>
      </c>
      <c r="I11" s="14">
        <v>0</v>
      </c>
      <c r="J11" s="14">
        <v>0</v>
      </c>
      <c r="K11" s="14">
        <v>0</v>
      </c>
      <c r="L11" s="14"/>
      <c r="M11" s="14">
        <v>0</v>
      </c>
      <c r="N11" s="14">
        <v>0</v>
      </c>
      <c r="O11" s="14">
        <v>0</v>
      </c>
      <c r="P11" s="14">
        <v>0</v>
      </c>
      <c r="Q11" s="14"/>
      <c r="R11" s="14">
        <v>0</v>
      </c>
      <c r="S11" s="14">
        <v>0</v>
      </c>
      <c r="T11" s="14">
        <v>0</v>
      </c>
      <c r="U11" s="14">
        <v>0</v>
      </c>
      <c r="V11" s="14">
        <v>0</v>
      </c>
      <c r="W11" s="14">
        <v>0</v>
      </c>
      <c r="X11" s="14">
        <v>0</v>
      </c>
      <c r="Y11" s="14">
        <v>0</v>
      </c>
      <c r="Z11" s="14">
        <v>0</v>
      </c>
      <c r="AA11" s="14"/>
      <c r="AB11" s="14">
        <v>0</v>
      </c>
      <c r="AC11" s="14">
        <v>0</v>
      </c>
      <c r="AD11" s="14">
        <v>0</v>
      </c>
      <c r="AE11" s="14">
        <v>0</v>
      </c>
      <c r="AF11" s="14">
        <v>0</v>
      </c>
      <c r="AG11" s="14"/>
      <c r="AH11" s="14">
        <v>0</v>
      </c>
      <c r="AI11" s="14">
        <v>0</v>
      </c>
      <c r="AJ11" s="14"/>
      <c r="AK11" s="14">
        <v>0</v>
      </c>
      <c r="AL11" s="14">
        <v>0</v>
      </c>
      <c r="AM11" s="14"/>
      <c r="AN11" s="14">
        <v>0</v>
      </c>
      <c r="AO11" s="14">
        <v>0</v>
      </c>
      <c r="AP11" s="14"/>
      <c r="AQ11" s="14">
        <v>0</v>
      </c>
      <c r="AR11" s="14">
        <v>0</v>
      </c>
      <c r="AS11" s="14">
        <v>0</v>
      </c>
    </row>
    <row r="12" spans="2:46" x14ac:dyDescent="0.35">
      <c r="B12" s="15" t="s">
        <v>69</v>
      </c>
      <c r="C12" s="14">
        <v>0</v>
      </c>
      <c r="D12" s="14">
        <v>0</v>
      </c>
      <c r="E12" s="14">
        <v>0</v>
      </c>
      <c r="F12" s="14"/>
      <c r="G12" s="14">
        <v>0</v>
      </c>
      <c r="H12" s="14">
        <v>0</v>
      </c>
      <c r="I12" s="14">
        <v>0</v>
      </c>
      <c r="J12" s="14">
        <v>0</v>
      </c>
      <c r="K12" s="14">
        <v>0</v>
      </c>
      <c r="L12" s="14"/>
      <c r="M12" s="14">
        <v>0</v>
      </c>
      <c r="N12" s="14">
        <v>0</v>
      </c>
      <c r="O12" s="14">
        <v>0</v>
      </c>
      <c r="P12" s="14">
        <v>0</v>
      </c>
      <c r="Q12" s="14"/>
      <c r="R12" s="14">
        <v>0</v>
      </c>
      <c r="S12" s="14">
        <v>0</v>
      </c>
      <c r="T12" s="14">
        <v>0</v>
      </c>
      <c r="U12" s="14">
        <v>0</v>
      </c>
      <c r="V12" s="14">
        <v>0</v>
      </c>
      <c r="W12" s="14">
        <v>0</v>
      </c>
      <c r="X12" s="14">
        <v>0</v>
      </c>
      <c r="Y12" s="14">
        <v>0</v>
      </c>
      <c r="Z12" s="14">
        <v>0</v>
      </c>
      <c r="AA12" s="14"/>
      <c r="AB12" s="14">
        <v>0</v>
      </c>
      <c r="AC12" s="14">
        <v>0</v>
      </c>
      <c r="AD12" s="14">
        <v>0</v>
      </c>
      <c r="AE12" s="14">
        <v>0</v>
      </c>
      <c r="AF12" s="14">
        <v>0</v>
      </c>
      <c r="AG12" s="14"/>
      <c r="AH12" s="14">
        <v>0</v>
      </c>
      <c r="AI12" s="14">
        <v>0</v>
      </c>
      <c r="AJ12" s="14"/>
      <c r="AK12" s="14">
        <v>0</v>
      </c>
      <c r="AL12" s="14">
        <v>0</v>
      </c>
      <c r="AM12" s="14"/>
      <c r="AN12" s="14">
        <v>0</v>
      </c>
      <c r="AO12" s="14">
        <v>0</v>
      </c>
      <c r="AP12" s="14"/>
      <c r="AQ12" s="14">
        <v>0</v>
      </c>
      <c r="AR12" s="14">
        <v>0</v>
      </c>
      <c r="AS12" s="14">
        <v>0</v>
      </c>
    </row>
    <row r="13" spans="2:46" x14ac:dyDescent="0.35">
      <c r="B13" s="15" t="s">
        <v>70</v>
      </c>
      <c r="C13" s="18">
        <v>0</v>
      </c>
      <c r="D13" s="18">
        <v>0</v>
      </c>
      <c r="E13" s="18">
        <v>0</v>
      </c>
      <c r="F13" s="18"/>
      <c r="G13" s="18">
        <v>0</v>
      </c>
      <c r="H13" s="18">
        <v>0</v>
      </c>
      <c r="I13" s="18">
        <v>0</v>
      </c>
      <c r="J13" s="18">
        <v>0</v>
      </c>
      <c r="K13" s="18">
        <v>0</v>
      </c>
      <c r="L13" s="18"/>
      <c r="M13" s="18">
        <v>0</v>
      </c>
      <c r="N13" s="18">
        <v>0</v>
      </c>
      <c r="O13" s="18">
        <v>0</v>
      </c>
      <c r="P13" s="18">
        <v>0</v>
      </c>
      <c r="Q13" s="18"/>
      <c r="R13" s="18">
        <v>0</v>
      </c>
      <c r="S13" s="18">
        <v>0</v>
      </c>
      <c r="T13" s="18">
        <v>0</v>
      </c>
      <c r="U13" s="18">
        <v>0</v>
      </c>
      <c r="V13" s="18">
        <v>0</v>
      </c>
      <c r="W13" s="18">
        <v>0</v>
      </c>
      <c r="X13" s="18">
        <v>0</v>
      </c>
      <c r="Y13" s="18">
        <v>0</v>
      </c>
      <c r="Z13" s="18">
        <v>0</v>
      </c>
      <c r="AA13" s="18"/>
      <c r="AB13" s="18">
        <v>0</v>
      </c>
      <c r="AC13" s="18">
        <v>0</v>
      </c>
      <c r="AD13" s="18">
        <v>0</v>
      </c>
      <c r="AE13" s="18">
        <v>0</v>
      </c>
      <c r="AF13" s="18">
        <v>0</v>
      </c>
      <c r="AG13" s="18"/>
      <c r="AH13" s="18">
        <v>0</v>
      </c>
      <c r="AI13" s="18">
        <v>0</v>
      </c>
      <c r="AJ13" s="18"/>
      <c r="AK13" s="18">
        <v>0</v>
      </c>
      <c r="AL13" s="18">
        <v>0</v>
      </c>
      <c r="AM13" s="18"/>
      <c r="AN13" s="18">
        <v>0</v>
      </c>
      <c r="AO13" s="18">
        <v>0</v>
      </c>
      <c r="AP13" s="18"/>
      <c r="AQ13" s="18">
        <v>0</v>
      </c>
      <c r="AR13" s="18">
        <v>0</v>
      </c>
      <c r="AS13" s="18">
        <v>0</v>
      </c>
    </row>
    <row r="14" spans="2:46" x14ac:dyDescent="0.35">
      <c r="B14" s="15" t="s">
        <v>71</v>
      </c>
      <c r="C14" s="25">
        <v>1</v>
      </c>
      <c r="D14" s="25">
        <v>1</v>
      </c>
      <c r="E14" s="25">
        <v>1</v>
      </c>
      <c r="F14" s="25"/>
      <c r="G14" s="25">
        <v>1</v>
      </c>
      <c r="H14" s="25">
        <v>1</v>
      </c>
      <c r="I14" s="25">
        <v>1</v>
      </c>
      <c r="J14" s="25">
        <v>1</v>
      </c>
      <c r="K14" s="25">
        <v>1</v>
      </c>
      <c r="L14" s="25"/>
      <c r="M14" s="25">
        <v>1</v>
      </c>
      <c r="N14" s="25">
        <v>1</v>
      </c>
      <c r="O14" s="25">
        <v>1</v>
      </c>
      <c r="P14" s="25">
        <v>1</v>
      </c>
      <c r="Q14" s="25"/>
      <c r="R14" s="25">
        <v>1</v>
      </c>
      <c r="S14" s="25">
        <v>1</v>
      </c>
      <c r="T14" s="25">
        <v>1</v>
      </c>
      <c r="U14" s="25">
        <v>1</v>
      </c>
      <c r="V14" s="25">
        <v>1</v>
      </c>
      <c r="W14" s="25">
        <v>1</v>
      </c>
      <c r="X14" s="25">
        <v>1</v>
      </c>
      <c r="Y14" s="25">
        <v>1</v>
      </c>
      <c r="Z14" s="25">
        <v>1</v>
      </c>
      <c r="AA14" s="25"/>
      <c r="AB14" s="25">
        <v>1</v>
      </c>
      <c r="AC14" s="25">
        <v>1</v>
      </c>
      <c r="AD14" s="25">
        <v>1</v>
      </c>
      <c r="AE14" s="25">
        <v>1</v>
      </c>
      <c r="AF14" s="25">
        <v>1</v>
      </c>
      <c r="AG14" s="25"/>
      <c r="AH14" s="25">
        <v>1</v>
      </c>
      <c r="AI14" s="25">
        <v>1</v>
      </c>
      <c r="AJ14" s="25"/>
      <c r="AK14" s="25">
        <v>1</v>
      </c>
      <c r="AL14" s="25">
        <v>1</v>
      </c>
      <c r="AM14" s="25"/>
      <c r="AN14" s="25">
        <v>1</v>
      </c>
      <c r="AO14" s="25">
        <v>1</v>
      </c>
      <c r="AP14" s="25"/>
      <c r="AQ14" s="25">
        <v>1</v>
      </c>
      <c r="AR14" s="25">
        <v>1</v>
      </c>
      <c r="AS14" s="25">
        <v>1</v>
      </c>
      <c r="AT14" s="26"/>
    </row>
    <row r="15" spans="2:46" x14ac:dyDescent="0.35">
      <c r="B15" s="16"/>
    </row>
    <row r="16" spans="2:46"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T19"/>
  <sheetViews>
    <sheetView showGridLines="0" workbookViewId="0">
      <pane xSplit="2" topLeftCell="C1" activePane="topRight" state="frozen"/>
      <selection activeCell="D13" sqref="D13"/>
      <selection pane="topRight" activeCell="D18" sqref="D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6" ht="40" customHeight="1" x14ac:dyDescent="0.35">
      <c r="D2" s="33" t="s">
        <v>83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6"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6"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6"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6"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6" x14ac:dyDescent="0.35">
      <c r="B9" s="15" t="s">
        <v>66</v>
      </c>
      <c r="C9" s="14">
        <v>0.58091332419360397</v>
      </c>
      <c r="D9" s="14">
        <v>0.54442409448156104</v>
      </c>
      <c r="E9" s="14">
        <v>0.616934335591797</v>
      </c>
      <c r="F9" s="14"/>
      <c r="G9" s="14">
        <v>0.56990566079497296</v>
      </c>
      <c r="H9" s="14">
        <v>0.62362130034115903</v>
      </c>
      <c r="I9" s="14">
        <v>0.57920116511381003</v>
      </c>
      <c r="J9" s="14">
        <v>0.55004728008151804</v>
      </c>
      <c r="K9" s="14">
        <v>0.57978124327358305</v>
      </c>
      <c r="L9" s="14"/>
      <c r="M9" s="14">
        <v>0.58023131418876295</v>
      </c>
      <c r="N9" s="14">
        <v>0.57082367813364399</v>
      </c>
      <c r="O9" s="14">
        <v>0.61620368725311603</v>
      </c>
      <c r="P9" s="14">
        <v>0.55919904809046395</v>
      </c>
      <c r="Q9" s="14"/>
      <c r="R9" s="14">
        <v>0.62222447935525704</v>
      </c>
      <c r="S9" s="14">
        <v>0.55974652330581998</v>
      </c>
      <c r="T9" s="14">
        <v>0.59735023687035305</v>
      </c>
      <c r="U9" s="14">
        <v>0.54150118472597797</v>
      </c>
      <c r="V9" s="14">
        <v>0.52788220241058204</v>
      </c>
      <c r="W9" s="14">
        <v>0.61222167767355296</v>
      </c>
      <c r="X9" s="14">
        <v>0.53389990353384598</v>
      </c>
      <c r="Y9" s="14">
        <v>0.64096880898348596</v>
      </c>
      <c r="Z9" s="14">
        <v>0.60244351001926499</v>
      </c>
      <c r="AA9" s="14"/>
      <c r="AB9" s="14">
        <v>0.56019506836857402</v>
      </c>
      <c r="AC9" s="14">
        <v>0.55234474614003304</v>
      </c>
      <c r="AD9" s="14">
        <v>0.587522863932885</v>
      </c>
      <c r="AE9" s="14">
        <v>0.63461834475880397</v>
      </c>
      <c r="AF9" s="14">
        <v>0.435825055357767</v>
      </c>
      <c r="AG9" s="14"/>
      <c r="AH9" s="14">
        <v>0.66078471821435403</v>
      </c>
      <c r="AI9" s="14">
        <v>0.55482451757213702</v>
      </c>
      <c r="AJ9" s="14"/>
      <c r="AK9" s="14">
        <v>0.60454976561290297</v>
      </c>
      <c r="AL9" s="14">
        <v>0.57258255160396199</v>
      </c>
      <c r="AM9" s="14"/>
      <c r="AN9" s="14">
        <v>0.62465903681705803</v>
      </c>
      <c r="AO9" s="14">
        <v>0.545963480257732</v>
      </c>
      <c r="AP9" s="14"/>
      <c r="AQ9" s="14">
        <v>0.55843360587347701</v>
      </c>
      <c r="AR9" s="14">
        <v>0.59409249288144805</v>
      </c>
      <c r="AS9" s="14">
        <v>0.57645479488109896</v>
      </c>
    </row>
    <row r="10" spans="2:46" x14ac:dyDescent="0.35">
      <c r="B10" s="15" t="s">
        <v>67</v>
      </c>
      <c r="C10" s="14">
        <v>0.314710992094694</v>
      </c>
      <c r="D10" s="14">
        <v>0.34598210012545599</v>
      </c>
      <c r="E10" s="14">
        <v>0.28375363112301699</v>
      </c>
      <c r="F10" s="14"/>
      <c r="G10" s="14">
        <v>0.35156714573200798</v>
      </c>
      <c r="H10" s="14">
        <v>0.276825315774753</v>
      </c>
      <c r="I10" s="14">
        <v>0.320940784284447</v>
      </c>
      <c r="J10" s="14">
        <v>0.30892933436653502</v>
      </c>
      <c r="K10" s="14">
        <v>0.32270282164633801</v>
      </c>
      <c r="L10" s="14"/>
      <c r="M10" s="14">
        <v>0.32752433103996598</v>
      </c>
      <c r="N10" s="14">
        <v>0.33187301392395802</v>
      </c>
      <c r="O10" s="14">
        <v>0.27603498079121003</v>
      </c>
      <c r="P10" s="14">
        <v>0.31689776103443801</v>
      </c>
      <c r="Q10" s="14"/>
      <c r="R10" s="14">
        <v>0.29012667951812998</v>
      </c>
      <c r="S10" s="14">
        <v>0.30825073696018501</v>
      </c>
      <c r="T10" s="14">
        <v>0.30912194305927698</v>
      </c>
      <c r="U10" s="14">
        <v>0.36281272947156101</v>
      </c>
      <c r="V10" s="14">
        <v>0.31089820160401399</v>
      </c>
      <c r="W10" s="14">
        <v>0.32532620546873597</v>
      </c>
      <c r="X10" s="14">
        <v>0.36993309086604498</v>
      </c>
      <c r="Y10" s="14">
        <v>0.28567875359941203</v>
      </c>
      <c r="Z10" s="14">
        <v>0.27957762637516498</v>
      </c>
      <c r="AA10" s="14"/>
      <c r="AB10" s="14">
        <v>0.32011092040670802</v>
      </c>
      <c r="AC10" s="14">
        <v>0.35222249608878903</v>
      </c>
      <c r="AD10" s="14">
        <v>0.28863495538638301</v>
      </c>
      <c r="AE10" s="14">
        <v>0.297400057636658</v>
      </c>
      <c r="AF10" s="14">
        <v>0.49510302714021298</v>
      </c>
      <c r="AG10" s="14"/>
      <c r="AH10" s="14">
        <v>0.28137738057610301</v>
      </c>
      <c r="AI10" s="14">
        <v>0.32810202097277602</v>
      </c>
      <c r="AJ10" s="14"/>
      <c r="AK10" s="14">
        <v>0.31873811655113399</v>
      </c>
      <c r="AL10" s="14">
        <v>0.31800701376791701</v>
      </c>
      <c r="AM10" s="14"/>
      <c r="AN10" s="14">
        <v>0.300999791604322</v>
      </c>
      <c r="AO10" s="14">
        <v>0.32605999648772999</v>
      </c>
      <c r="AP10" s="14"/>
      <c r="AQ10" s="14">
        <v>0.34705488587364097</v>
      </c>
      <c r="AR10" s="14">
        <v>0.30634064464295002</v>
      </c>
      <c r="AS10" s="14">
        <v>0.30059408265835902</v>
      </c>
    </row>
    <row r="11" spans="2:46" x14ac:dyDescent="0.35">
      <c r="B11" s="15" t="s">
        <v>68</v>
      </c>
      <c r="C11" s="14">
        <v>6.6830939148200694E-2</v>
      </c>
      <c r="D11" s="14">
        <v>7.2913008454393302E-2</v>
      </c>
      <c r="E11" s="14">
        <v>6.0820960678963601E-2</v>
      </c>
      <c r="F11" s="14"/>
      <c r="G11" s="14">
        <v>5.8674509239652999E-2</v>
      </c>
      <c r="H11" s="14">
        <v>6.4669754304677807E-2</v>
      </c>
      <c r="I11" s="14">
        <v>6.5373680882172505E-2</v>
      </c>
      <c r="J11" s="14">
        <v>8.61922649504724E-2</v>
      </c>
      <c r="K11" s="14">
        <v>5.5915524533839002E-2</v>
      </c>
      <c r="L11" s="14"/>
      <c r="M11" s="14">
        <v>5.95727426229955E-2</v>
      </c>
      <c r="N11" s="14">
        <v>8.1925466516549E-2</v>
      </c>
      <c r="O11" s="14">
        <v>7.1385238311291802E-2</v>
      </c>
      <c r="P11" s="14">
        <v>5.6287263596654098E-2</v>
      </c>
      <c r="Q11" s="14"/>
      <c r="R11" s="14">
        <v>6.7892056851959107E-2</v>
      </c>
      <c r="S11" s="14">
        <v>8.3414705174258405E-2</v>
      </c>
      <c r="T11" s="14">
        <v>7.2346604206214499E-2</v>
      </c>
      <c r="U11" s="14">
        <v>5.7284298175442103E-2</v>
      </c>
      <c r="V11" s="14">
        <v>0.10888081636798801</v>
      </c>
      <c r="W11" s="14">
        <v>3.4704893287345599E-2</v>
      </c>
      <c r="X11" s="14">
        <v>5.05233071221338E-2</v>
      </c>
      <c r="Y11" s="14">
        <v>5.4044092601082901E-2</v>
      </c>
      <c r="Z11" s="14">
        <v>6.21473747246164E-2</v>
      </c>
      <c r="AA11" s="14"/>
      <c r="AB11" s="14">
        <v>7.3535658284034702E-2</v>
      </c>
      <c r="AC11" s="14">
        <v>6.0069802439039803E-2</v>
      </c>
      <c r="AD11" s="14">
        <v>7.9799860873513401E-2</v>
      </c>
      <c r="AE11" s="14">
        <v>4.8931724611111602E-2</v>
      </c>
      <c r="AF11" s="14">
        <v>3.8107086040856497E-2</v>
      </c>
      <c r="AG11" s="14"/>
      <c r="AH11" s="14">
        <v>4.1080425783510503E-2</v>
      </c>
      <c r="AI11" s="14">
        <v>7.7571340901114005E-2</v>
      </c>
      <c r="AJ11" s="14"/>
      <c r="AK11" s="14">
        <v>5.2776488334020301E-2</v>
      </c>
      <c r="AL11" s="14">
        <v>7.1314514156310196E-2</v>
      </c>
      <c r="AM11" s="14"/>
      <c r="AN11" s="14">
        <v>5.1653015439783297E-2</v>
      </c>
      <c r="AO11" s="14">
        <v>7.8348784877021904E-2</v>
      </c>
      <c r="AP11" s="14"/>
      <c r="AQ11" s="14">
        <v>5.6522547790019098E-2</v>
      </c>
      <c r="AR11" s="14">
        <v>6.8861607740432207E-2</v>
      </c>
      <c r="AS11" s="14">
        <v>8.0926626019206596E-2</v>
      </c>
    </row>
    <row r="12" spans="2:46" x14ac:dyDescent="0.35">
      <c r="B12" s="15" t="s">
        <v>69</v>
      </c>
      <c r="C12" s="14">
        <v>2.78045805230153E-2</v>
      </c>
      <c r="D12" s="14">
        <v>2.4762693418636399E-2</v>
      </c>
      <c r="E12" s="14">
        <v>3.0930976788830399E-2</v>
      </c>
      <c r="F12" s="14"/>
      <c r="G12" s="14">
        <v>1.35171830674928E-2</v>
      </c>
      <c r="H12" s="14">
        <v>2.1781737953179399E-2</v>
      </c>
      <c r="I12" s="14">
        <v>2.34940692817831E-2</v>
      </c>
      <c r="J12" s="14">
        <v>4.6379644199131702E-2</v>
      </c>
      <c r="K12" s="14">
        <v>3.2427270977346601E-2</v>
      </c>
      <c r="L12" s="14"/>
      <c r="M12" s="14">
        <v>3.08506768981625E-2</v>
      </c>
      <c r="N12" s="14">
        <v>1.24828321909265E-2</v>
      </c>
      <c r="O12" s="14">
        <v>2.9712933312325499E-2</v>
      </c>
      <c r="P12" s="14">
        <v>3.9316240238105003E-2</v>
      </c>
      <c r="Q12" s="14"/>
      <c r="R12" s="14">
        <v>1.29550495830638E-2</v>
      </c>
      <c r="S12" s="14">
        <v>3.2964893435347899E-2</v>
      </c>
      <c r="T12" s="14">
        <v>1.64312458039945E-2</v>
      </c>
      <c r="U12" s="14">
        <v>2.0879285209764301E-2</v>
      </c>
      <c r="V12" s="14">
        <v>5.2338779617416002E-2</v>
      </c>
      <c r="W12" s="14">
        <v>1.85063697829813E-2</v>
      </c>
      <c r="X12" s="14">
        <v>3.1789976933882497E-2</v>
      </c>
      <c r="Y12" s="14">
        <v>1.9308344816018799E-2</v>
      </c>
      <c r="Z12" s="14">
        <v>4.4744406071406402E-2</v>
      </c>
      <c r="AA12" s="14"/>
      <c r="AB12" s="14">
        <v>3.02441141380572E-2</v>
      </c>
      <c r="AC12" s="14">
        <v>2.4685766831517599E-2</v>
      </c>
      <c r="AD12" s="14">
        <v>3.5338583946568303E-2</v>
      </c>
      <c r="AE12" s="14">
        <v>1.9049872993426101E-2</v>
      </c>
      <c r="AF12" s="14">
        <v>3.09648314611638E-2</v>
      </c>
      <c r="AG12" s="14"/>
      <c r="AH12" s="14">
        <v>1.3743454764028501E-2</v>
      </c>
      <c r="AI12" s="14">
        <v>3.08874846082966E-2</v>
      </c>
      <c r="AJ12" s="14"/>
      <c r="AK12" s="14">
        <v>1.7023010811366899E-2</v>
      </c>
      <c r="AL12" s="14">
        <v>2.9816822544748E-2</v>
      </c>
      <c r="AM12" s="14"/>
      <c r="AN12" s="14">
        <v>1.8847476714775799E-2</v>
      </c>
      <c r="AO12" s="14">
        <v>3.5708279732094603E-2</v>
      </c>
      <c r="AP12" s="14"/>
      <c r="AQ12" s="14">
        <v>3.2638003367461602E-2</v>
      </c>
      <c r="AR12" s="14">
        <v>2.3435147194340401E-2</v>
      </c>
      <c r="AS12" s="14">
        <v>3.1446441292904803E-2</v>
      </c>
    </row>
    <row r="13" spans="2:46" x14ac:dyDescent="0.35">
      <c r="B13" s="15" t="s">
        <v>70</v>
      </c>
      <c r="C13" s="18">
        <v>9.7401640404859106E-3</v>
      </c>
      <c r="D13" s="18">
        <v>1.19181035199529E-2</v>
      </c>
      <c r="E13" s="18">
        <v>7.5600958173918402E-3</v>
      </c>
      <c r="F13" s="18"/>
      <c r="G13" s="18">
        <v>6.3355011658733102E-3</v>
      </c>
      <c r="H13" s="18">
        <v>1.31018916262306E-2</v>
      </c>
      <c r="I13" s="18">
        <v>1.0990300437786701E-2</v>
      </c>
      <c r="J13" s="18">
        <v>8.4514764023427107E-3</v>
      </c>
      <c r="K13" s="18">
        <v>9.1731395688937206E-3</v>
      </c>
      <c r="L13" s="18"/>
      <c r="M13" s="18">
        <v>1.8209352501127999E-3</v>
      </c>
      <c r="N13" s="18">
        <v>2.8950092349225602E-3</v>
      </c>
      <c r="O13" s="18">
        <v>6.6631603320574497E-3</v>
      </c>
      <c r="P13" s="18">
        <v>2.8299687040338799E-2</v>
      </c>
      <c r="Q13" s="18"/>
      <c r="R13" s="18">
        <v>6.8017346915891898E-3</v>
      </c>
      <c r="S13" s="18">
        <v>1.5623141124388701E-2</v>
      </c>
      <c r="T13" s="18">
        <v>4.7499700601605103E-3</v>
      </c>
      <c r="U13" s="18">
        <v>1.7522502417254501E-2</v>
      </c>
      <c r="V13" s="18">
        <v>0</v>
      </c>
      <c r="W13" s="18">
        <v>9.2408537873837297E-3</v>
      </c>
      <c r="X13" s="18">
        <v>1.38537215440922E-2</v>
      </c>
      <c r="Y13" s="18">
        <v>0</v>
      </c>
      <c r="Z13" s="18">
        <v>1.1087082809547399E-2</v>
      </c>
      <c r="AA13" s="18"/>
      <c r="AB13" s="18">
        <v>1.5914238802626001E-2</v>
      </c>
      <c r="AC13" s="18">
        <v>1.06771885006207E-2</v>
      </c>
      <c r="AD13" s="18">
        <v>8.7037358606500692E-3</v>
      </c>
      <c r="AE13" s="18">
        <v>0</v>
      </c>
      <c r="AF13" s="18">
        <v>0</v>
      </c>
      <c r="AG13" s="18"/>
      <c r="AH13" s="18">
        <v>3.0140206620037002E-3</v>
      </c>
      <c r="AI13" s="18">
        <v>8.6146359456764007E-3</v>
      </c>
      <c r="AJ13" s="18"/>
      <c r="AK13" s="18">
        <v>6.91261869057624E-3</v>
      </c>
      <c r="AL13" s="18">
        <v>8.2790979270628996E-3</v>
      </c>
      <c r="AM13" s="18"/>
      <c r="AN13" s="18">
        <v>3.8406794240609101E-3</v>
      </c>
      <c r="AO13" s="18">
        <v>1.3919458645421601E-2</v>
      </c>
      <c r="AP13" s="18"/>
      <c r="AQ13" s="18">
        <v>5.3509570954011799E-3</v>
      </c>
      <c r="AR13" s="18">
        <v>7.2701075408294E-3</v>
      </c>
      <c r="AS13" s="18">
        <v>1.05780551484303E-2</v>
      </c>
    </row>
    <row r="14" spans="2:46" x14ac:dyDescent="0.35">
      <c r="B14" s="15" t="s">
        <v>71</v>
      </c>
      <c r="C14" s="25">
        <v>0.89562431628829797</v>
      </c>
      <c r="D14" s="25">
        <v>0.89040619460701698</v>
      </c>
      <c r="E14" s="25">
        <v>0.90068796671481399</v>
      </c>
      <c r="F14" s="25"/>
      <c r="G14" s="25">
        <v>0.92147280652698105</v>
      </c>
      <c r="H14" s="25">
        <v>0.90044661611591204</v>
      </c>
      <c r="I14" s="25">
        <v>0.90014194939825798</v>
      </c>
      <c r="J14" s="25">
        <v>0.85897661444805296</v>
      </c>
      <c r="K14" s="25">
        <v>0.90248406491992095</v>
      </c>
      <c r="L14" s="25"/>
      <c r="M14" s="25">
        <v>0.90775564522872898</v>
      </c>
      <c r="N14" s="25">
        <v>0.90269669205760195</v>
      </c>
      <c r="O14" s="25">
        <v>0.89223866804432495</v>
      </c>
      <c r="P14" s="25">
        <v>0.87609680912490195</v>
      </c>
      <c r="Q14" s="25"/>
      <c r="R14" s="25">
        <v>0.91235115887338802</v>
      </c>
      <c r="S14" s="25">
        <v>0.86799726026600499</v>
      </c>
      <c r="T14" s="25">
        <v>0.90647217992963003</v>
      </c>
      <c r="U14" s="25">
        <v>0.90431391419753904</v>
      </c>
      <c r="V14" s="25">
        <v>0.83878040401459597</v>
      </c>
      <c r="W14" s="25">
        <v>0.93754788314228898</v>
      </c>
      <c r="X14" s="25">
        <v>0.90383299439989195</v>
      </c>
      <c r="Y14" s="25">
        <v>0.92664756258289804</v>
      </c>
      <c r="Z14" s="25">
        <v>0.88202113639443003</v>
      </c>
      <c r="AA14" s="25"/>
      <c r="AB14" s="25">
        <v>0.88030598877528199</v>
      </c>
      <c r="AC14" s="25">
        <v>0.90456724222882201</v>
      </c>
      <c r="AD14" s="25">
        <v>0.87615781931926795</v>
      </c>
      <c r="AE14" s="25">
        <v>0.93201840239546196</v>
      </c>
      <c r="AF14" s="25">
        <v>0.93092808249797998</v>
      </c>
      <c r="AG14" s="25"/>
      <c r="AH14" s="25">
        <v>0.94216209879045698</v>
      </c>
      <c r="AI14" s="25">
        <v>0.88292653854491299</v>
      </c>
      <c r="AJ14" s="25"/>
      <c r="AK14" s="25">
        <v>0.92328788216403701</v>
      </c>
      <c r="AL14" s="25">
        <v>0.89058956537187906</v>
      </c>
      <c r="AM14" s="25"/>
      <c r="AN14" s="25">
        <v>0.92565882842138003</v>
      </c>
      <c r="AO14" s="25">
        <v>0.87202347674546199</v>
      </c>
      <c r="AP14" s="25"/>
      <c r="AQ14" s="25">
        <v>0.90548849174711799</v>
      </c>
      <c r="AR14" s="25">
        <v>0.90043313752439802</v>
      </c>
      <c r="AS14" s="25">
        <v>0.87704887753945804</v>
      </c>
      <c r="AT14" s="26"/>
    </row>
    <row r="15" spans="2:46" x14ac:dyDescent="0.35">
      <c r="B15" s="16"/>
    </row>
    <row r="16" spans="2:46"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T19"/>
  <sheetViews>
    <sheetView showGridLines="0" workbookViewId="0">
      <pane xSplit="2" topLeftCell="C1" activePane="topRight" state="frozen"/>
      <selection activeCell="D13" sqref="D13"/>
      <selection pane="topRight" activeCell="C18" sqref="C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6" ht="40" customHeight="1" x14ac:dyDescent="0.35">
      <c r="D2" s="33" t="s">
        <v>84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6"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6"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6"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6"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6" x14ac:dyDescent="0.35">
      <c r="B9" s="15" t="s">
        <v>66</v>
      </c>
      <c r="C9" s="14">
        <v>0.27551168989538899</v>
      </c>
      <c r="D9" s="14">
        <v>0.28459838700187001</v>
      </c>
      <c r="E9" s="14">
        <v>0.26687859390838398</v>
      </c>
      <c r="F9" s="14"/>
      <c r="G9" s="14">
        <v>0.288671651151508</v>
      </c>
      <c r="H9" s="14">
        <v>0.33872659715449699</v>
      </c>
      <c r="I9" s="14">
        <v>0.27061196018281097</v>
      </c>
      <c r="J9" s="14">
        <v>0.245713418676476</v>
      </c>
      <c r="K9" s="14">
        <v>0.226816326802457</v>
      </c>
      <c r="L9" s="14"/>
      <c r="M9" s="14">
        <v>0.32577749735700801</v>
      </c>
      <c r="N9" s="14">
        <v>0.23962469505364201</v>
      </c>
      <c r="O9" s="14">
        <v>0.27897968364625197</v>
      </c>
      <c r="P9" s="14">
        <v>0.254883082197436</v>
      </c>
      <c r="Q9" s="14"/>
      <c r="R9" s="14">
        <v>0.37633915593265099</v>
      </c>
      <c r="S9" s="14">
        <v>0.24115096036582601</v>
      </c>
      <c r="T9" s="14">
        <v>0.28308494750623597</v>
      </c>
      <c r="U9" s="14">
        <v>0.23547541494760399</v>
      </c>
      <c r="V9" s="14">
        <v>0.252053933132872</v>
      </c>
      <c r="W9" s="14">
        <v>0.29157671585143502</v>
      </c>
      <c r="X9" s="14">
        <v>0.25108405720240301</v>
      </c>
      <c r="Y9" s="14">
        <v>0.25291505945383402</v>
      </c>
      <c r="Z9" s="14">
        <v>0.25327067761562699</v>
      </c>
      <c r="AA9" s="14"/>
      <c r="AB9" s="14">
        <v>0.214721071554412</v>
      </c>
      <c r="AC9" s="14">
        <v>0.25021805417571402</v>
      </c>
      <c r="AD9" s="14">
        <v>0.29410629002065197</v>
      </c>
      <c r="AE9" s="14">
        <v>0.34505524062711701</v>
      </c>
      <c r="AF9" s="14">
        <v>0.26040243624579001</v>
      </c>
      <c r="AG9" s="14"/>
      <c r="AH9" s="14">
        <v>0.38821751134282401</v>
      </c>
      <c r="AI9" s="14">
        <v>0.226566882607244</v>
      </c>
      <c r="AJ9" s="14"/>
      <c r="AK9" s="14">
        <v>0.356369974348892</v>
      </c>
      <c r="AL9" s="14">
        <v>0.23767848312970699</v>
      </c>
      <c r="AM9" s="14"/>
      <c r="AN9" s="14">
        <v>0.33323024359664699</v>
      </c>
      <c r="AO9" s="14">
        <v>0.230111907389149</v>
      </c>
      <c r="AP9" s="14"/>
      <c r="AQ9" s="14">
        <v>0.33909511554947402</v>
      </c>
      <c r="AR9" s="14">
        <v>0.25119617494401802</v>
      </c>
      <c r="AS9" s="14">
        <v>0.26216241388041001</v>
      </c>
    </row>
    <row r="10" spans="2:46" x14ac:dyDescent="0.35">
      <c r="B10" s="15" t="s">
        <v>67</v>
      </c>
      <c r="C10" s="14">
        <v>0.28001440243220799</v>
      </c>
      <c r="D10" s="14">
        <v>0.266589970128013</v>
      </c>
      <c r="E10" s="14">
        <v>0.29215247373740599</v>
      </c>
      <c r="F10" s="14"/>
      <c r="G10" s="14">
        <v>0.31925904627774598</v>
      </c>
      <c r="H10" s="14">
        <v>0.30471427467035</v>
      </c>
      <c r="I10" s="14">
        <v>0.28145271539007999</v>
      </c>
      <c r="J10" s="14">
        <v>0.23373866059694101</v>
      </c>
      <c r="K10" s="14">
        <v>0.26420720611724802</v>
      </c>
      <c r="L10" s="14"/>
      <c r="M10" s="14">
        <v>0.316055639731047</v>
      </c>
      <c r="N10" s="14">
        <v>0.24776017529514899</v>
      </c>
      <c r="O10" s="14">
        <v>0.29896532100805001</v>
      </c>
      <c r="P10" s="14">
        <v>0.25823637121162701</v>
      </c>
      <c r="Q10" s="14"/>
      <c r="R10" s="14">
        <v>0.34892966986638102</v>
      </c>
      <c r="S10" s="14">
        <v>0.247053441051687</v>
      </c>
      <c r="T10" s="14">
        <v>0.25163897753605202</v>
      </c>
      <c r="U10" s="14">
        <v>0.28127317845813599</v>
      </c>
      <c r="V10" s="14">
        <v>0.26437164115198297</v>
      </c>
      <c r="W10" s="14">
        <v>0.26635981302025802</v>
      </c>
      <c r="X10" s="14">
        <v>0.25535654763521398</v>
      </c>
      <c r="Y10" s="14">
        <v>0.32503261529491401</v>
      </c>
      <c r="Z10" s="14">
        <v>0.279543060835511</v>
      </c>
      <c r="AA10" s="14"/>
      <c r="AB10" s="14">
        <v>0.29669902963686701</v>
      </c>
      <c r="AC10" s="14">
        <v>0.25534631224575099</v>
      </c>
      <c r="AD10" s="14">
        <v>0.288306797275455</v>
      </c>
      <c r="AE10" s="14">
        <v>0.289589366216221</v>
      </c>
      <c r="AF10" s="14">
        <v>0.28409477937813699</v>
      </c>
      <c r="AG10" s="14"/>
      <c r="AH10" s="14">
        <v>0.26330539599061797</v>
      </c>
      <c r="AI10" s="14">
        <v>0.287138070049615</v>
      </c>
      <c r="AJ10" s="14"/>
      <c r="AK10" s="14">
        <v>0.32657155464057502</v>
      </c>
      <c r="AL10" s="14">
        <v>0.25168391746616597</v>
      </c>
      <c r="AM10" s="14"/>
      <c r="AN10" s="14">
        <v>0.29596752519541902</v>
      </c>
      <c r="AO10" s="14">
        <v>0.262691977439235</v>
      </c>
      <c r="AP10" s="14"/>
      <c r="AQ10" s="14">
        <v>0.26024355132462201</v>
      </c>
      <c r="AR10" s="14">
        <v>0.285427418446836</v>
      </c>
      <c r="AS10" s="14">
        <v>0.305998843871708</v>
      </c>
    </row>
    <row r="11" spans="2:46" x14ac:dyDescent="0.35">
      <c r="B11" s="15" t="s">
        <v>68</v>
      </c>
      <c r="C11" s="14">
        <v>0.212299668367501</v>
      </c>
      <c r="D11" s="14">
        <v>0.21695493682349101</v>
      </c>
      <c r="E11" s="14">
        <v>0.208016887120553</v>
      </c>
      <c r="F11" s="14"/>
      <c r="G11" s="14">
        <v>0.21460794565702199</v>
      </c>
      <c r="H11" s="14">
        <v>0.17738709301486399</v>
      </c>
      <c r="I11" s="14">
        <v>0.20156960656787001</v>
      </c>
      <c r="J11" s="14">
        <v>0.24089656757393299</v>
      </c>
      <c r="K11" s="14">
        <v>0.23086237405309901</v>
      </c>
      <c r="L11" s="14"/>
      <c r="M11" s="14">
        <v>0.18800543867924999</v>
      </c>
      <c r="N11" s="14">
        <v>0.24533902354863699</v>
      </c>
      <c r="O11" s="14">
        <v>0.20873610165957099</v>
      </c>
      <c r="P11" s="14">
        <v>0.20552287724715201</v>
      </c>
      <c r="Q11" s="14"/>
      <c r="R11" s="14">
        <v>0.12390742455582</v>
      </c>
      <c r="S11" s="14">
        <v>0.24706123720141601</v>
      </c>
      <c r="T11" s="14">
        <v>0.22918037310423101</v>
      </c>
      <c r="U11" s="14">
        <v>0.20662619728859399</v>
      </c>
      <c r="V11" s="14">
        <v>0.222055582852974</v>
      </c>
      <c r="W11" s="14">
        <v>0.19661536447172301</v>
      </c>
      <c r="X11" s="14">
        <v>0.25550617833061101</v>
      </c>
      <c r="Y11" s="14">
        <v>0.22487489212890199</v>
      </c>
      <c r="Z11" s="14">
        <v>0.23734800479755999</v>
      </c>
      <c r="AA11" s="14"/>
      <c r="AB11" s="14">
        <v>0.21311811852269599</v>
      </c>
      <c r="AC11" s="14">
        <v>0.251605760830376</v>
      </c>
      <c r="AD11" s="14">
        <v>0.19509857428268099</v>
      </c>
      <c r="AE11" s="14">
        <v>0.17845997604694799</v>
      </c>
      <c r="AF11" s="14">
        <v>0.21783794691660199</v>
      </c>
      <c r="AG11" s="14"/>
      <c r="AH11" s="14">
        <v>0.20062598823018299</v>
      </c>
      <c r="AI11" s="14">
        <v>0.221334752345585</v>
      </c>
      <c r="AJ11" s="14"/>
      <c r="AK11" s="14">
        <v>0.190746566689276</v>
      </c>
      <c r="AL11" s="14">
        <v>0.232797259023169</v>
      </c>
      <c r="AM11" s="14"/>
      <c r="AN11" s="14">
        <v>0.21261051303808101</v>
      </c>
      <c r="AO11" s="14">
        <v>0.21443246088648499</v>
      </c>
      <c r="AP11" s="14"/>
      <c r="AQ11" s="14">
        <v>0.21708646330957701</v>
      </c>
      <c r="AR11" s="14">
        <v>0.216189050194664</v>
      </c>
      <c r="AS11" s="14">
        <v>0.183470931003965</v>
      </c>
    </row>
    <row r="12" spans="2:46" x14ac:dyDescent="0.35">
      <c r="B12" s="15" t="s">
        <v>69</v>
      </c>
      <c r="C12" s="14">
        <v>0.203861467407426</v>
      </c>
      <c r="D12" s="14">
        <v>0.205682874264036</v>
      </c>
      <c r="E12" s="14">
        <v>0.20242365733275899</v>
      </c>
      <c r="F12" s="14"/>
      <c r="G12" s="14">
        <v>0.12946203599107201</v>
      </c>
      <c r="H12" s="14">
        <v>0.15265328427757299</v>
      </c>
      <c r="I12" s="14">
        <v>0.219009874244734</v>
      </c>
      <c r="J12" s="14">
        <v>0.26052446139906799</v>
      </c>
      <c r="K12" s="14">
        <v>0.25546500267957001</v>
      </c>
      <c r="L12" s="14"/>
      <c r="M12" s="14">
        <v>0.16137156664330801</v>
      </c>
      <c r="N12" s="14">
        <v>0.25180751451450101</v>
      </c>
      <c r="O12" s="14">
        <v>0.17758728438097701</v>
      </c>
      <c r="P12" s="14">
        <v>0.22459174502037199</v>
      </c>
      <c r="Q12" s="14"/>
      <c r="R12" s="14">
        <v>0.135745903609472</v>
      </c>
      <c r="S12" s="14">
        <v>0.226722164359725</v>
      </c>
      <c r="T12" s="14">
        <v>0.215357476674259</v>
      </c>
      <c r="U12" s="14">
        <v>0.22756280195766801</v>
      </c>
      <c r="V12" s="14">
        <v>0.24677103748200099</v>
      </c>
      <c r="W12" s="14">
        <v>0.22200603016041501</v>
      </c>
      <c r="X12" s="14">
        <v>0.22380888867165399</v>
      </c>
      <c r="Y12" s="14">
        <v>0.154593158268304</v>
      </c>
      <c r="Z12" s="14">
        <v>0.19048626252940301</v>
      </c>
      <c r="AA12" s="14"/>
      <c r="AB12" s="14">
        <v>0.21805018091551701</v>
      </c>
      <c r="AC12" s="14">
        <v>0.21597924878349301</v>
      </c>
      <c r="AD12" s="14">
        <v>0.20296169435035899</v>
      </c>
      <c r="AE12" s="14">
        <v>0.164527609560117</v>
      </c>
      <c r="AF12" s="14">
        <v>0.23766483745947101</v>
      </c>
      <c r="AG12" s="14"/>
      <c r="AH12" s="14">
        <v>0.122767359588796</v>
      </c>
      <c r="AI12" s="14">
        <v>0.24214470884452</v>
      </c>
      <c r="AJ12" s="14"/>
      <c r="AK12" s="14">
        <v>0.11021072479801899</v>
      </c>
      <c r="AL12" s="14">
        <v>0.25149875824705398</v>
      </c>
      <c r="AM12" s="14"/>
      <c r="AN12" s="14">
        <v>0.14567929814149</v>
      </c>
      <c r="AO12" s="14">
        <v>0.25286858724155897</v>
      </c>
      <c r="AP12" s="14"/>
      <c r="AQ12" s="14">
        <v>0.16853048954101699</v>
      </c>
      <c r="AR12" s="14">
        <v>0.221600041850542</v>
      </c>
      <c r="AS12" s="14">
        <v>0.216775001358778</v>
      </c>
    </row>
    <row r="13" spans="2:46" x14ac:dyDescent="0.35">
      <c r="B13" s="15" t="s">
        <v>70</v>
      </c>
      <c r="C13" s="18">
        <v>2.83127718974765E-2</v>
      </c>
      <c r="D13" s="18">
        <v>2.61738317825898E-2</v>
      </c>
      <c r="E13" s="18">
        <v>3.0528387900898301E-2</v>
      </c>
      <c r="F13" s="18"/>
      <c r="G13" s="18">
        <v>4.7999320922652598E-2</v>
      </c>
      <c r="H13" s="18">
        <v>2.65187508827152E-2</v>
      </c>
      <c r="I13" s="18">
        <v>2.7355843614505802E-2</v>
      </c>
      <c r="J13" s="18">
        <v>1.9126891753581898E-2</v>
      </c>
      <c r="K13" s="18">
        <v>2.2649090347625501E-2</v>
      </c>
      <c r="L13" s="18"/>
      <c r="M13" s="18">
        <v>8.7898575893868708E-3</v>
      </c>
      <c r="N13" s="18">
        <v>1.54685915880712E-2</v>
      </c>
      <c r="O13" s="18">
        <v>3.5731609305150097E-2</v>
      </c>
      <c r="P13" s="18">
        <v>5.6765924323413597E-2</v>
      </c>
      <c r="Q13" s="18"/>
      <c r="R13" s="18">
        <v>1.50778460356747E-2</v>
      </c>
      <c r="S13" s="18">
        <v>3.8012197021345201E-2</v>
      </c>
      <c r="T13" s="18">
        <v>2.0738225179222199E-2</v>
      </c>
      <c r="U13" s="18">
        <v>4.9062407347998799E-2</v>
      </c>
      <c r="V13" s="18">
        <v>1.47478053801696E-2</v>
      </c>
      <c r="W13" s="18">
        <v>2.34420764961689E-2</v>
      </c>
      <c r="X13" s="18">
        <v>1.42443281601172E-2</v>
      </c>
      <c r="Y13" s="18">
        <v>4.2584274854045701E-2</v>
      </c>
      <c r="Z13" s="18">
        <v>3.9351994221900097E-2</v>
      </c>
      <c r="AA13" s="18"/>
      <c r="AB13" s="18">
        <v>5.7411599370508E-2</v>
      </c>
      <c r="AC13" s="18">
        <v>2.6850623964666601E-2</v>
      </c>
      <c r="AD13" s="18">
        <v>1.95266440708519E-2</v>
      </c>
      <c r="AE13" s="18">
        <v>2.2367807549596899E-2</v>
      </c>
      <c r="AF13" s="18">
        <v>0</v>
      </c>
      <c r="AG13" s="18"/>
      <c r="AH13" s="18">
        <v>2.5083744847579699E-2</v>
      </c>
      <c r="AI13" s="18">
        <v>2.28155861530373E-2</v>
      </c>
      <c r="AJ13" s="18"/>
      <c r="AK13" s="18">
        <v>1.6101179523238501E-2</v>
      </c>
      <c r="AL13" s="18">
        <v>2.6341582133902801E-2</v>
      </c>
      <c r="AM13" s="18"/>
      <c r="AN13" s="18">
        <v>1.25124200283626E-2</v>
      </c>
      <c r="AO13" s="18">
        <v>3.9895067043571202E-2</v>
      </c>
      <c r="AP13" s="18"/>
      <c r="AQ13" s="18">
        <v>1.50443802753095E-2</v>
      </c>
      <c r="AR13" s="18">
        <v>2.5587314563939902E-2</v>
      </c>
      <c r="AS13" s="18">
        <v>3.1592809885139302E-2</v>
      </c>
    </row>
    <row r="14" spans="2:46" x14ac:dyDescent="0.35">
      <c r="B14" s="15" t="s">
        <v>71</v>
      </c>
      <c r="C14" s="25">
        <v>0.55552609232759598</v>
      </c>
      <c r="D14" s="25">
        <v>0.55118835712988301</v>
      </c>
      <c r="E14" s="25">
        <v>0.55903106764579003</v>
      </c>
      <c r="F14" s="25"/>
      <c r="G14" s="25">
        <v>0.60793069742925399</v>
      </c>
      <c r="H14" s="25">
        <v>0.64344087182484799</v>
      </c>
      <c r="I14" s="25">
        <v>0.55206467557289096</v>
      </c>
      <c r="J14" s="25">
        <v>0.47945207927341699</v>
      </c>
      <c r="K14" s="25">
        <v>0.49102353291970502</v>
      </c>
      <c r="L14" s="25"/>
      <c r="M14" s="25">
        <v>0.64183313708805501</v>
      </c>
      <c r="N14" s="25">
        <v>0.48738487034879102</v>
      </c>
      <c r="O14" s="25">
        <v>0.57794500465430199</v>
      </c>
      <c r="P14" s="25">
        <v>0.51311945340906295</v>
      </c>
      <c r="Q14" s="25"/>
      <c r="R14" s="25">
        <v>0.72526882579903296</v>
      </c>
      <c r="S14" s="25">
        <v>0.48820440141751298</v>
      </c>
      <c r="T14" s="25">
        <v>0.53472392504228805</v>
      </c>
      <c r="U14" s="25">
        <v>0.51674859340573898</v>
      </c>
      <c r="V14" s="25">
        <v>0.51642557428485503</v>
      </c>
      <c r="W14" s="25">
        <v>0.55793652887169298</v>
      </c>
      <c r="X14" s="25">
        <v>0.50644060483761699</v>
      </c>
      <c r="Y14" s="25">
        <v>0.57794767474874797</v>
      </c>
      <c r="Z14" s="25">
        <v>0.532813738451138</v>
      </c>
      <c r="AA14" s="25"/>
      <c r="AB14" s="25">
        <v>0.51142010119127901</v>
      </c>
      <c r="AC14" s="25">
        <v>0.50556436642146396</v>
      </c>
      <c r="AD14" s="25">
        <v>0.58241308729610697</v>
      </c>
      <c r="AE14" s="25">
        <v>0.63464460684333801</v>
      </c>
      <c r="AF14" s="25">
        <v>0.54449721562392694</v>
      </c>
      <c r="AG14" s="25"/>
      <c r="AH14" s="25">
        <v>0.65152290733344198</v>
      </c>
      <c r="AI14" s="25">
        <v>0.513704952656858</v>
      </c>
      <c r="AJ14" s="25"/>
      <c r="AK14" s="25">
        <v>0.68294152898946603</v>
      </c>
      <c r="AL14" s="25">
        <v>0.48936240059587399</v>
      </c>
      <c r="AM14" s="25"/>
      <c r="AN14" s="25">
        <v>0.62919776879206601</v>
      </c>
      <c r="AO14" s="25">
        <v>0.492803884828384</v>
      </c>
      <c r="AP14" s="25"/>
      <c r="AQ14" s="25">
        <v>0.59933866687409698</v>
      </c>
      <c r="AR14" s="25">
        <v>0.53662359339085397</v>
      </c>
      <c r="AS14" s="25">
        <v>0.56816125775211701</v>
      </c>
      <c r="AT14" s="26"/>
    </row>
    <row r="15" spans="2:46" x14ac:dyDescent="0.35">
      <c r="B15" s="16"/>
    </row>
    <row r="16" spans="2:46"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T19"/>
  <sheetViews>
    <sheetView showGridLines="0" workbookViewId="0">
      <pane xSplit="2" topLeftCell="C1" activePane="topRight" state="frozen"/>
      <selection activeCell="D13" sqref="D13"/>
      <selection pane="topRight" activeCell="G18" sqref="G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6" ht="40" customHeight="1" x14ac:dyDescent="0.35">
      <c r="D2" s="33" t="s">
        <v>85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6"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6"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6"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6"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6" x14ac:dyDescent="0.35">
      <c r="B9" s="15" t="s">
        <v>66</v>
      </c>
      <c r="C9" s="14">
        <v>0.38553861101706199</v>
      </c>
      <c r="D9" s="14">
        <v>0.38270744660966399</v>
      </c>
      <c r="E9" s="14">
        <v>0.38810011092115199</v>
      </c>
      <c r="F9" s="14"/>
      <c r="G9" s="14">
        <v>0.322677164664951</v>
      </c>
      <c r="H9" s="14">
        <v>0.362821127699616</v>
      </c>
      <c r="I9" s="14">
        <v>0.36145868578597101</v>
      </c>
      <c r="J9" s="14">
        <v>0.44219810044111402</v>
      </c>
      <c r="K9" s="14">
        <v>0.438280596069761</v>
      </c>
      <c r="L9" s="14"/>
      <c r="M9" s="14">
        <v>0.46189797147317402</v>
      </c>
      <c r="N9" s="14">
        <v>0.37766995227385602</v>
      </c>
      <c r="O9" s="14">
        <v>0.35073301935809098</v>
      </c>
      <c r="P9" s="14">
        <v>0.343592898458496</v>
      </c>
      <c r="Q9" s="14"/>
      <c r="R9" s="14">
        <v>0.462064197455196</v>
      </c>
      <c r="S9" s="14">
        <v>0.37668537844447803</v>
      </c>
      <c r="T9" s="14">
        <v>0.36825993611209001</v>
      </c>
      <c r="U9" s="14">
        <v>0.34880259736460201</v>
      </c>
      <c r="V9" s="14">
        <v>0.379590103584523</v>
      </c>
      <c r="W9" s="14">
        <v>0.42261710377432898</v>
      </c>
      <c r="X9" s="14">
        <v>0.33878716479064802</v>
      </c>
      <c r="Y9" s="14">
        <v>0.394996285315447</v>
      </c>
      <c r="Z9" s="14">
        <v>0.35452883697737098</v>
      </c>
      <c r="AA9" s="14"/>
      <c r="AB9" s="14">
        <v>0.310334669535555</v>
      </c>
      <c r="AC9" s="14">
        <v>0.354350123778923</v>
      </c>
      <c r="AD9" s="14">
        <v>0.41364768378600397</v>
      </c>
      <c r="AE9" s="14">
        <v>0.47078110163511799</v>
      </c>
      <c r="AF9" s="14">
        <v>0.48808183278887202</v>
      </c>
      <c r="AG9" s="14"/>
      <c r="AH9" s="14">
        <v>0.47742930530653299</v>
      </c>
      <c r="AI9" s="14">
        <v>0.35099484197879899</v>
      </c>
      <c r="AJ9" s="14"/>
      <c r="AK9" s="14">
        <v>0.50406674486172898</v>
      </c>
      <c r="AL9" s="14">
        <v>0.33494381349850599</v>
      </c>
      <c r="AM9" s="14"/>
      <c r="AN9" s="14">
        <v>0.47961529083337501</v>
      </c>
      <c r="AO9" s="14">
        <v>0.31239124087438302</v>
      </c>
      <c r="AP9" s="14"/>
      <c r="AQ9" s="14">
        <v>0.47748894397939501</v>
      </c>
      <c r="AR9" s="14">
        <v>0.36670193432931603</v>
      </c>
      <c r="AS9" s="14">
        <v>0.32255175822370202</v>
      </c>
    </row>
    <row r="10" spans="2:46" x14ac:dyDescent="0.35">
      <c r="B10" s="15" t="s">
        <v>67</v>
      </c>
      <c r="C10" s="14">
        <v>0.38225940894215099</v>
      </c>
      <c r="D10" s="14">
        <v>0.41645263521511</v>
      </c>
      <c r="E10" s="14">
        <v>0.34757179735832</v>
      </c>
      <c r="F10" s="14"/>
      <c r="G10" s="14">
        <v>0.407254488114283</v>
      </c>
      <c r="H10" s="14">
        <v>0.38186316837490503</v>
      </c>
      <c r="I10" s="14">
        <v>0.39727482114420898</v>
      </c>
      <c r="J10" s="14">
        <v>0.34233844738768499</v>
      </c>
      <c r="K10" s="14">
        <v>0.387571730835997</v>
      </c>
      <c r="L10" s="14"/>
      <c r="M10" s="14">
        <v>0.36641049986914798</v>
      </c>
      <c r="N10" s="14">
        <v>0.38676237421423998</v>
      </c>
      <c r="O10" s="14">
        <v>0.423467568061838</v>
      </c>
      <c r="P10" s="14">
        <v>0.36087128630487098</v>
      </c>
      <c r="Q10" s="14"/>
      <c r="R10" s="14">
        <v>0.38449080823030202</v>
      </c>
      <c r="S10" s="14">
        <v>0.33966840426638301</v>
      </c>
      <c r="T10" s="14">
        <v>0.451040238632054</v>
      </c>
      <c r="U10" s="14">
        <v>0.37755458032261302</v>
      </c>
      <c r="V10" s="14">
        <v>0.37499869101175998</v>
      </c>
      <c r="W10" s="14">
        <v>0.34463597006966101</v>
      </c>
      <c r="X10" s="14">
        <v>0.40782134336265902</v>
      </c>
      <c r="Y10" s="14">
        <v>0.436208455248145</v>
      </c>
      <c r="Z10" s="14">
        <v>0.37662080467329401</v>
      </c>
      <c r="AA10" s="14"/>
      <c r="AB10" s="14">
        <v>0.41389857138472302</v>
      </c>
      <c r="AC10" s="14">
        <v>0.39883635187795302</v>
      </c>
      <c r="AD10" s="14">
        <v>0.37693199767103902</v>
      </c>
      <c r="AE10" s="14">
        <v>0.33857147042819202</v>
      </c>
      <c r="AF10" s="14">
        <v>0.353733659160542</v>
      </c>
      <c r="AG10" s="14"/>
      <c r="AH10" s="14">
        <v>0.36658457988960502</v>
      </c>
      <c r="AI10" s="14">
        <v>0.387812026871664</v>
      </c>
      <c r="AJ10" s="14"/>
      <c r="AK10" s="14">
        <v>0.35565779765591199</v>
      </c>
      <c r="AL10" s="14">
        <v>0.39443291902302302</v>
      </c>
      <c r="AM10" s="14"/>
      <c r="AN10" s="14">
        <v>0.36191479745014998</v>
      </c>
      <c r="AO10" s="14">
        <v>0.39483966801883003</v>
      </c>
      <c r="AP10" s="14"/>
      <c r="AQ10" s="14">
        <v>0.34292220251156202</v>
      </c>
      <c r="AR10" s="14">
        <v>0.38783241037848099</v>
      </c>
      <c r="AS10" s="14">
        <v>0.42866501752527297</v>
      </c>
    </row>
    <row r="11" spans="2:46" x14ac:dyDescent="0.35">
      <c r="B11" s="15" t="s">
        <v>68</v>
      </c>
      <c r="C11" s="14">
        <v>0.14609040708937601</v>
      </c>
      <c r="D11" s="14">
        <v>0.12783312586947099</v>
      </c>
      <c r="E11" s="14">
        <v>0.16481396892891501</v>
      </c>
      <c r="F11" s="14"/>
      <c r="G11" s="14">
        <v>0.16925427866721501</v>
      </c>
      <c r="H11" s="14">
        <v>0.17651285621896101</v>
      </c>
      <c r="I11" s="14">
        <v>0.123253449134525</v>
      </c>
      <c r="J11" s="14">
        <v>0.15020303909416199</v>
      </c>
      <c r="K11" s="14">
        <v>0.10771222589414101</v>
      </c>
      <c r="L11" s="14"/>
      <c r="M11" s="14">
        <v>0.135244311283755</v>
      </c>
      <c r="N11" s="14">
        <v>0.16845697977104501</v>
      </c>
      <c r="O11" s="14">
        <v>0.12579958123711699</v>
      </c>
      <c r="P11" s="14">
        <v>0.150471673921942</v>
      </c>
      <c r="Q11" s="14"/>
      <c r="R11" s="14">
        <v>0.11438897101772801</v>
      </c>
      <c r="S11" s="14">
        <v>0.18847248149580001</v>
      </c>
      <c r="T11" s="14">
        <v>0.104519062368109</v>
      </c>
      <c r="U11" s="14">
        <v>0.18075457075531201</v>
      </c>
      <c r="V11" s="14">
        <v>0.12938121736387301</v>
      </c>
      <c r="W11" s="14">
        <v>0.14769751116090099</v>
      </c>
      <c r="X11" s="14">
        <v>0.18299330072231099</v>
      </c>
      <c r="Y11" s="14">
        <v>6.9938240140567098E-2</v>
      </c>
      <c r="Z11" s="14">
        <v>0.14687775356327701</v>
      </c>
      <c r="AA11" s="14"/>
      <c r="AB11" s="14">
        <v>0.141345154564121</v>
      </c>
      <c r="AC11" s="14">
        <v>0.15082637147698699</v>
      </c>
      <c r="AD11" s="14">
        <v>0.15014256177202501</v>
      </c>
      <c r="AE11" s="14">
        <v>0.143996437240413</v>
      </c>
      <c r="AF11" s="14">
        <v>8.2154574568561206E-2</v>
      </c>
      <c r="AG11" s="14"/>
      <c r="AH11" s="14">
        <v>0.11797549233767</v>
      </c>
      <c r="AI11" s="14">
        <v>0.15952361357162301</v>
      </c>
      <c r="AJ11" s="14"/>
      <c r="AK11" s="14">
        <v>0.10382266858811399</v>
      </c>
      <c r="AL11" s="14">
        <v>0.16966558027787099</v>
      </c>
      <c r="AM11" s="14"/>
      <c r="AN11" s="14">
        <v>0.112348439201138</v>
      </c>
      <c r="AO11" s="14">
        <v>0.17409988682284</v>
      </c>
      <c r="AP11" s="14"/>
      <c r="AQ11" s="14">
        <v>0.13720173809362299</v>
      </c>
      <c r="AR11" s="14">
        <v>0.150147263594753</v>
      </c>
      <c r="AS11" s="14">
        <v>0.146739804480229</v>
      </c>
    </row>
    <row r="12" spans="2:46" x14ac:dyDescent="0.35">
      <c r="B12" s="15" t="s">
        <v>69</v>
      </c>
      <c r="C12" s="14">
        <v>6.4412778415059393E-2</v>
      </c>
      <c r="D12" s="14">
        <v>5.9238445475980603E-2</v>
      </c>
      <c r="E12" s="14">
        <v>6.9764567098214006E-2</v>
      </c>
      <c r="F12" s="14"/>
      <c r="G12" s="14">
        <v>7.0062336193368199E-2</v>
      </c>
      <c r="H12" s="14">
        <v>4.2770382159879002E-2</v>
      </c>
      <c r="I12" s="14">
        <v>9.7686693863731106E-2</v>
      </c>
      <c r="J12" s="14">
        <v>5.5374524416386503E-2</v>
      </c>
      <c r="K12" s="14">
        <v>5.5513180250969803E-2</v>
      </c>
      <c r="L12" s="14"/>
      <c r="M12" s="14">
        <v>2.9979234828420201E-2</v>
      </c>
      <c r="N12" s="14">
        <v>6.1895465273000799E-2</v>
      </c>
      <c r="O12" s="14">
        <v>7.1739859315738203E-2</v>
      </c>
      <c r="P12" s="14">
        <v>9.7208977980443798E-2</v>
      </c>
      <c r="Q12" s="14"/>
      <c r="R12" s="14">
        <v>2.07219207003531E-2</v>
      </c>
      <c r="S12" s="14">
        <v>7.0570747272981196E-2</v>
      </c>
      <c r="T12" s="14">
        <v>6.3669687091845201E-2</v>
      </c>
      <c r="U12" s="14">
        <v>5.6182089978667103E-2</v>
      </c>
      <c r="V12" s="14">
        <v>0.10057485280404301</v>
      </c>
      <c r="W12" s="14">
        <v>5.7818099356484E-2</v>
      </c>
      <c r="X12" s="14">
        <v>6.1902588698787897E-2</v>
      </c>
      <c r="Y12" s="14">
        <v>7.8512399228269497E-2</v>
      </c>
      <c r="Z12" s="14">
        <v>9.4645891014247002E-2</v>
      </c>
      <c r="AA12" s="14"/>
      <c r="AB12" s="14">
        <v>9.4338245720834601E-2</v>
      </c>
      <c r="AC12" s="14">
        <v>7.0875902582748701E-2</v>
      </c>
      <c r="AD12" s="14">
        <v>4.6013644007308001E-2</v>
      </c>
      <c r="AE12" s="14">
        <v>4.1881178959518102E-2</v>
      </c>
      <c r="AF12" s="14">
        <v>7.6029933482025303E-2</v>
      </c>
      <c r="AG12" s="14"/>
      <c r="AH12" s="14">
        <v>2.9054553026017699E-2</v>
      </c>
      <c r="AI12" s="14">
        <v>8.2357074633578595E-2</v>
      </c>
      <c r="AJ12" s="14"/>
      <c r="AK12" s="14">
        <v>2.4785630461798502E-2</v>
      </c>
      <c r="AL12" s="14">
        <v>8.1699938996538504E-2</v>
      </c>
      <c r="AM12" s="14"/>
      <c r="AN12" s="14">
        <v>3.4066302355963397E-2</v>
      </c>
      <c r="AO12" s="14">
        <v>8.9478184095989302E-2</v>
      </c>
      <c r="AP12" s="14"/>
      <c r="AQ12" s="14">
        <v>2.7965536281110401E-2</v>
      </c>
      <c r="AR12" s="14">
        <v>7.6837957810004007E-2</v>
      </c>
      <c r="AS12" s="14">
        <v>6.6761100948868904E-2</v>
      </c>
    </row>
    <row r="13" spans="2:46" x14ac:dyDescent="0.35">
      <c r="B13" s="15" t="s">
        <v>70</v>
      </c>
      <c r="C13" s="18">
        <v>2.1698794536352099E-2</v>
      </c>
      <c r="D13" s="18">
        <v>1.3768346829774399E-2</v>
      </c>
      <c r="E13" s="18">
        <v>2.97495556933992E-2</v>
      </c>
      <c r="F13" s="18"/>
      <c r="G13" s="18">
        <v>3.0751732360182599E-2</v>
      </c>
      <c r="H13" s="18">
        <v>3.6032465546639997E-2</v>
      </c>
      <c r="I13" s="18">
        <v>2.0326350071564199E-2</v>
      </c>
      <c r="J13" s="18">
        <v>9.8858886606531596E-3</v>
      </c>
      <c r="K13" s="18">
        <v>1.09222669491317E-2</v>
      </c>
      <c r="L13" s="18"/>
      <c r="M13" s="18">
        <v>6.4679825455032699E-3</v>
      </c>
      <c r="N13" s="18">
        <v>5.2152284678586699E-3</v>
      </c>
      <c r="O13" s="18">
        <v>2.8259972027216199E-2</v>
      </c>
      <c r="P13" s="18">
        <v>4.7855163334247698E-2</v>
      </c>
      <c r="Q13" s="18"/>
      <c r="R13" s="18">
        <v>1.8334102596421299E-2</v>
      </c>
      <c r="S13" s="18">
        <v>2.4602988520357701E-2</v>
      </c>
      <c r="T13" s="18">
        <v>1.2511075795902099E-2</v>
      </c>
      <c r="U13" s="18">
        <v>3.6706161578805997E-2</v>
      </c>
      <c r="V13" s="18">
        <v>1.54551352358007E-2</v>
      </c>
      <c r="W13" s="18">
        <v>2.7231315638625599E-2</v>
      </c>
      <c r="X13" s="18">
        <v>8.4956024255946599E-3</v>
      </c>
      <c r="Y13" s="18">
        <v>2.0344620067571002E-2</v>
      </c>
      <c r="Z13" s="18">
        <v>2.7326713771811E-2</v>
      </c>
      <c r="AA13" s="18"/>
      <c r="AB13" s="18">
        <v>4.0083358794765697E-2</v>
      </c>
      <c r="AC13" s="18">
        <v>2.5111250283389099E-2</v>
      </c>
      <c r="AD13" s="18">
        <v>1.3264112763622901E-2</v>
      </c>
      <c r="AE13" s="18">
        <v>4.7698117367592904E-3</v>
      </c>
      <c r="AF13" s="18">
        <v>0</v>
      </c>
      <c r="AG13" s="18"/>
      <c r="AH13" s="18">
        <v>8.9560694401745605E-3</v>
      </c>
      <c r="AI13" s="18">
        <v>1.9312442944335002E-2</v>
      </c>
      <c r="AJ13" s="18"/>
      <c r="AK13" s="18">
        <v>1.1667158432446799E-2</v>
      </c>
      <c r="AL13" s="18">
        <v>1.9257748204061401E-2</v>
      </c>
      <c r="AM13" s="18"/>
      <c r="AN13" s="18">
        <v>1.20551701593736E-2</v>
      </c>
      <c r="AO13" s="18">
        <v>2.9191020187958099E-2</v>
      </c>
      <c r="AP13" s="18"/>
      <c r="AQ13" s="18">
        <v>1.4421579134308801E-2</v>
      </c>
      <c r="AR13" s="18">
        <v>1.8480433887445601E-2</v>
      </c>
      <c r="AS13" s="18">
        <v>3.5282318821927103E-2</v>
      </c>
    </row>
    <row r="14" spans="2:46" x14ac:dyDescent="0.35">
      <c r="B14" s="15" t="s">
        <v>71</v>
      </c>
      <c r="C14" s="25">
        <v>0.76779801995921304</v>
      </c>
      <c r="D14" s="25">
        <v>0.79916008182477405</v>
      </c>
      <c r="E14" s="25">
        <v>0.73567190827947204</v>
      </c>
      <c r="F14" s="25"/>
      <c r="G14" s="25">
        <v>0.729931652779234</v>
      </c>
      <c r="H14" s="25">
        <v>0.74468429607452002</v>
      </c>
      <c r="I14" s="25">
        <v>0.75873350693017905</v>
      </c>
      <c r="J14" s="25">
        <v>0.784536547828798</v>
      </c>
      <c r="K14" s="25">
        <v>0.82585232690575805</v>
      </c>
      <c r="L14" s="25"/>
      <c r="M14" s="25">
        <v>0.82830847134232199</v>
      </c>
      <c r="N14" s="25">
        <v>0.764432326488095</v>
      </c>
      <c r="O14" s="25">
        <v>0.77420058741992803</v>
      </c>
      <c r="P14" s="25">
        <v>0.70446418476336603</v>
      </c>
      <c r="Q14" s="25"/>
      <c r="R14" s="25">
        <v>0.84655500568549802</v>
      </c>
      <c r="S14" s="25">
        <v>0.71635378271086103</v>
      </c>
      <c r="T14" s="25">
        <v>0.81930017474414396</v>
      </c>
      <c r="U14" s="25">
        <v>0.72635717768721497</v>
      </c>
      <c r="V14" s="25">
        <v>0.75458879459628403</v>
      </c>
      <c r="W14" s="25">
        <v>0.767253073843989</v>
      </c>
      <c r="X14" s="25">
        <v>0.74660850815330604</v>
      </c>
      <c r="Y14" s="25">
        <v>0.83120474056359195</v>
      </c>
      <c r="Z14" s="25">
        <v>0.73114964165066498</v>
      </c>
      <c r="AA14" s="25"/>
      <c r="AB14" s="25">
        <v>0.72423324092027797</v>
      </c>
      <c r="AC14" s="25">
        <v>0.75318647565687602</v>
      </c>
      <c r="AD14" s="25">
        <v>0.79057968145704405</v>
      </c>
      <c r="AE14" s="25">
        <v>0.80935257206331002</v>
      </c>
      <c r="AF14" s="25">
        <v>0.84181549194941396</v>
      </c>
      <c r="AG14" s="25"/>
      <c r="AH14" s="25">
        <v>0.84401388519613796</v>
      </c>
      <c r="AI14" s="25">
        <v>0.73880686885046298</v>
      </c>
      <c r="AJ14" s="25"/>
      <c r="AK14" s="25">
        <v>0.85972454251764097</v>
      </c>
      <c r="AL14" s="25">
        <v>0.72937673252153001</v>
      </c>
      <c r="AM14" s="25"/>
      <c r="AN14" s="25">
        <v>0.84153008828352505</v>
      </c>
      <c r="AO14" s="25">
        <v>0.70723090889321305</v>
      </c>
      <c r="AP14" s="25"/>
      <c r="AQ14" s="25">
        <v>0.82041114649095703</v>
      </c>
      <c r="AR14" s="25">
        <v>0.75453434470779701</v>
      </c>
      <c r="AS14" s="25">
        <v>0.75121677574897505</v>
      </c>
      <c r="AT14" s="26"/>
    </row>
    <row r="15" spans="2:46" x14ac:dyDescent="0.35">
      <c r="B15" s="16"/>
    </row>
    <row r="16" spans="2:46"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K20"/>
  <sheetViews>
    <sheetView showGridLines="0" workbookViewId="0">
      <pane xSplit="2" topLeftCell="C1" activePane="topRight" state="frozen"/>
      <selection pane="topRight" activeCell="C20" sqref="C20"/>
    </sheetView>
  </sheetViews>
  <sheetFormatPr defaultColWidth="10.90625" defaultRowHeight="14.5" x14ac:dyDescent="0.35"/>
  <cols>
    <col min="2" max="2" width="25.7265625" customWidth="1"/>
    <col min="3" max="11" width="20.7265625" customWidth="1"/>
  </cols>
  <sheetData>
    <row r="2" spans="2:11" ht="40" customHeight="1" x14ac:dyDescent="0.35">
      <c r="D2" s="33" t="s">
        <v>92</v>
      </c>
      <c r="E2" s="30"/>
      <c r="F2" s="30"/>
      <c r="G2" s="30"/>
      <c r="H2" s="30"/>
      <c r="I2" s="30"/>
      <c r="J2" s="30"/>
      <c r="K2" s="30"/>
    </row>
    <row r="6" spans="2:11" ht="50" customHeight="1" x14ac:dyDescent="0.35">
      <c r="B6" s="17" t="s">
        <v>15</v>
      </c>
      <c r="C6" s="17" t="s">
        <v>64</v>
      </c>
      <c r="D6" s="17" t="s">
        <v>59</v>
      </c>
      <c r="E6" s="17" t="s">
        <v>61</v>
      </c>
      <c r="F6" s="17" t="s">
        <v>65</v>
      </c>
      <c r="G6" s="17" t="s">
        <v>62</v>
      </c>
      <c r="H6" s="17" t="s">
        <v>63</v>
      </c>
      <c r="I6" s="17" t="s">
        <v>58</v>
      </c>
      <c r="J6" s="17" t="s">
        <v>60</v>
      </c>
    </row>
    <row r="7" spans="2:11" ht="29" x14ac:dyDescent="0.35">
      <c r="B7" s="15" t="s">
        <v>86</v>
      </c>
      <c r="C7" s="14">
        <v>7.2495339588266094E-2</v>
      </c>
      <c r="D7" s="14">
        <v>0.15073894367715401</v>
      </c>
      <c r="E7" s="14">
        <v>0.19683349618871801</v>
      </c>
      <c r="F7" s="14">
        <v>0.10517784987379</v>
      </c>
      <c r="G7" s="14">
        <v>8.4991440491031606E-2</v>
      </c>
      <c r="H7" s="14">
        <v>8.2380926769433094E-2</v>
      </c>
      <c r="I7" s="14">
        <v>5.8519875988912597E-2</v>
      </c>
      <c r="J7" s="14">
        <v>0.33051875177433998</v>
      </c>
    </row>
    <row r="8" spans="2:11" ht="29" x14ac:dyDescent="0.35">
      <c r="B8" s="15" t="s">
        <v>87</v>
      </c>
      <c r="C8" s="14">
        <v>0.10351976833514499</v>
      </c>
      <c r="D8" s="14">
        <v>0.19536481348375401</v>
      </c>
      <c r="E8" s="14">
        <v>0.30430494874693798</v>
      </c>
      <c r="F8" s="14">
        <v>0.13553811846282801</v>
      </c>
      <c r="G8" s="14">
        <v>0.16121268590306501</v>
      </c>
      <c r="H8" s="14">
        <v>9.5854449331357797E-2</v>
      </c>
      <c r="I8" s="14">
        <v>8.5673564708097602E-2</v>
      </c>
      <c r="J8" s="14">
        <v>0.347163084198372</v>
      </c>
    </row>
    <row r="9" spans="2:11" ht="43.5" x14ac:dyDescent="0.35">
      <c r="B9" s="15" t="s">
        <v>88</v>
      </c>
      <c r="C9" s="14">
        <v>0.30164862693658601</v>
      </c>
      <c r="D9" s="14">
        <v>0.19542054747478299</v>
      </c>
      <c r="E9" s="14">
        <v>0.31586030282361299</v>
      </c>
      <c r="F9" s="14">
        <v>0.37999402289176798</v>
      </c>
      <c r="G9" s="14">
        <v>0.34314744691092702</v>
      </c>
      <c r="H9" s="14">
        <v>0.32259298251287499</v>
      </c>
      <c r="I9" s="14">
        <v>0.19042502080714199</v>
      </c>
      <c r="J9" s="14">
        <v>0.19206815838164501</v>
      </c>
    </row>
    <row r="10" spans="2:11" ht="29" x14ac:dyDescent="0.35">
      <c r="B10" s="15" t="s">
        <v>89</v>
      </c>
      <c r="C10" s="14">
        <v>0.309335874165305</v>
      </c>
      <c r="D10" s="14">
        <v>0.20571916539021801</v>
      </c>
      <c r="E10" s="14">
        <v>0.113530615792598</v>
      </c>
      <c r="F10" s="14">
        <v>0.23699211753049301</v>
      </c>
      <c r="G10" s="14">
        <v>0.24754909758930299</v>
      </c>
      <c r="H10" s="14">
        <v>0.29421950444700501</v>
      </c>
      <c r="I10" s="14">
        <v>0.31875969309727398</v>
      </c>
      <c r="J10" s="14">
        <v>6.03740428195918E-2</v>
      </c>
    </row>
    <row r="11" spans="2:11" ht="29" x14ac:dyDescent="0.35">
      <c r="B11" s="15" t="s">
        <v>90</v>
      </c>
      <c r="C11" s="14">
        <v>0.172173954495728</v>
      </c>
      <c r="D11" s="14">
        <v>0.13184132064486501</v>
      </c>
      <c r="E11" s="14">
        <v>4.7472034716505698E-2</v>
      </c>
      <c r="F11" s="14">
        <v>0.112664594349321</v>
      </c>
      <c r="G11" s="14">
        <v>0.12196083488356201</v>
      </c>
      <c r="H11" s="14">
        <v>0.17249832398891901</v>
      </c>
      <c r="I11" s="14">
        <v>0.27118657480560998</v>
      </c>
      <c r="J11" s="14">
        <v>3.2354003087205797E-2</v>
      </c>
    </row>
    <row r="12" spans="2:11" ht="29" x14ac:dyDescent="0.35">
      <c r="B12" s="15" t="s">
        <v>91</v>
      </c>
      <c r="C12" s="14">
        <v>2.13997834625273E-2</v>
      </c>
      <c r="D12" s="14">
        <v>9.8390528710602401E-2</v>
      </c>
      <c r="E12" s="14">
        <v>1.02794386504037E-2</v>
      </c>
      <c r="F12" s="14">
        <v>1.28156659186889E-2</v>
      </c>
      <c r="G12" s="14">
        <v>2.0959130433850101E-2</v>
      </c>
      <c r="H12" s="14">
        <v>1.8779071918109499E-2</v>
      </c>
      <c r="I12" s="14">
        <v>5.1623567537886501E-2</v>
      </c>
      <c r="J12" s="14">
        <v>1.62796768980497E-2</v>
      </c>
    </row>
    <row r="13" spans="2:11" x14ac:dyDescent="0.35">
      <c r="B13" s="15" t="s">
        <v>70</v>
      </c>
      <c r="C13" s="14">
        <v>1.9426653016442599E-2</v>
      </c>
      <c r="D13" s="14">
        <v>2.2524680618622998E-2</v>
      </c>
      <c r="E13" s="14">
        <v>1.17191630812242E-2</v>
      </c>
      <c r="F13" s="14">
        <v>1.6817630973111699E-2</v>
      </c>
      <c r="G13" s="14">
        <v>2.0179363788262301E-2</v>
      </c>
      <c r="H13" s="14">
        <v>1.36747410323008E-2</v>
      </c>
      <c r="I13" s="14">
        <v>2.3811703055077699E-2</v>
      </c>
      <c r="J13" s="14">
        <v>2.1242282840795199E-2</v>
      </c>
    </row>
    <row r="14" spans="2:11" x14ac:dyDescent="0.35">
      <c r="B14" s="16"/>
      <c r="C14" s="16"/>
      <c r="D14" s="16"/>
      <c r="E14" s="16"/>
      <c r="F14" s="16"/>
      <c r="G14" s="16"/>
      <c r="H14" s="16"/>
      <c r="I14" s="16"/>
      <c r="J14" s="16"/>
    </row>
    <row r="15" spans="2:11" x14ac:dyDescent="0.35">
      <c r="B15" t="s">
        <v>74</v>
      </c>
    </row>
    <row r="16" spans="2:11" x14ac:dyDescent="0.35">
      <c r="B16" t="s">
        <v>75</v>
      </c>
    </row>
    <row r="20" spans="2:2" x14ac:dyDescent="0.35">
      <c r="B20"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93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29" x14ac:dyDescent="0.35">
      <c r="B9" s="15" t="s">
        <v>86</v>
      </c>
      <c r="C9" s="14">
        <v>7.2495339588266094E-2</v>
      </c>
      <c r="D9" s="14">
        <v>8.0895352863216599E-2</v>
      </c>
      <c r="E9" s="14">
        <v>6.4155893237793096E-2</v>
      </c>
      <c r="F9" s="14"/>
      <c r="G9" s="14">
        <v>0.13550527087122499</v>
      </c>
      <c r="H9" s="14">
        <v>8.4875278603484802E-2</v>
      </c>
      <c r="I9" s="14">
        <v>7.4696091927134098E-2</v>
      </c>
      <c r="J9" s="14">
        <v>3.45059349439946E-2</v>
      </c>
      <c r="K9" s="14">
        <v>3.6188615942473301E-2</v>
      </c>
      <c r="L9" s="14"/>
      <c r="M9" s="14">
        <v>5.1543255409031999E-2</v>
      </c>
      <c r="N9" s="14">
        <v>5.1808366530256299E-2</v>
      </c>
      <c r="O9" s="14">
        <v>8.6595822324116306E-2</v>
      </c>
      <c r="P9" s="14">
        <v>0.105640447036496</v>
      </c>
      <c r="Q9" s="14"/>
      <c r="R9" s="14">
        <v>7.1736001571848201E-2</v>
      </c>
      <c r="S9" s="14">
        <v>7.5812933319434797E-2</v>
      </c>
      <c r="T9" s="14">
        <v>6.5517231107230706E-2</v>
      </c>
      <c r="U9" s="14">
        <v>5.6749574256327297E-2</v>
      </c>
      <c r="V9" s="14">
        <v>6.6096034862529907E-2</v>
      </c>
      <c r="W9" s="14">
        <v>0.10674692341372299</v>
      </c>
      <c r="X9" s="14">
        <v>5.2289099984325502E-2</v>
      </c>
      <c r="Y9" s="14">
        <v>6.61818407676701E-2</v>
      </c>
      <c r="Z9" s="14">
        <v>8.4007104922642906E-2</v>
      </c>
      <c r="AA9" s="14"/>
      <c r="AB9" s="14">
        <v>7.9266779136911797E-2</v>
      </c>
      <c r="AC9" s="14">
        <v>7.7904783589643201E-2</v>
      </c>
      <c r="AD9" s="14">
        <v>5.9312185655785603E-2</v>
      </c>
      <c r="AE9" s="14">
        <v>8.0705197599030803E-2</v>
      </c>
      <c r="AF9" s="14">
        <v>9.1391108438643606E-2</v>
      </c>
      <c r="AG9" s="14"/>
      <c r="AH9" s="14">
        <v>0.11710508707685</v>
      </c>
      <c r="AI9" s="14">
        <v>5.1677115857593901E-2</v>
      </c>
      <c r="AJ9" s="14"/>
      <c r="AK9" s="14">
        <v>0.110414676586944</v>
      </c>
      <c r="AL9" s="14">
        <v>5.5899510791876002E-2</v>
      </c>
      <c r="AM9" s="14"/>
      <c r="AN9" s="14">
        <v>8.8719823792341904E-2</v>
      </c>
      <c r="AO9" s="14">
        <v>5.7446914373583902E-2</v>
      </c>
      <c r="AP9" s="14"/>
      <c r="AQ9" s="14">
        <v>6.7177077387471598E-2</v>
      </c>
      <c r="AR9" s="14">
        <v>7.2079781753852504E-2</v>
      </c>
      <c r="AS9" s="14">
        <v>8.8064730855168902E-2</v>
      </c>
    </row>
    <row r="10" spans="2:45" ht="29" x14ac:dyDescent="0.35">
      <c r="B10" s="15" t="s">
        <v>87</v>
      </c>
      <c r="C10" s="14">
        <v>0.10351976833514499</v>
      </c>
      <c r="D10" s="14">
        <v>0.113479808750827</v>
      </c>
      <c r="E10" s="14">
        <v>9.2609607983600906E-2</v>
      </c>
      <c r="F10" s="14"/>
      <c r="G10" s="14">
        <v>0.21654567726886001</v>
      </c>
      <c r="H10" s="14">
        <v>0.13326860737538401</v>
      </c>
      <c r="I10" s="14">
        <v>8.6489228534615603E-2</v>
      </c>
      <c r="J10" s="14">
        <v>4.4734382365006799E-2</v>
      </c>
      <c r="K10" s="14">
        <v>4.3333735107011398E-2</v>
      </c>
      <c r="L10" s="14"/>
      <c r="M10" s="14">
        <v>8.5143679924437707E-2</v>
      </c>
      <c r="N10" s="14">
        <v>9.1855672202240501E-2</v>
      </c>
      <c r="O10" s="14">
        <v>0.135431056696767</v>
      </c>
      <c r="P10" s="14">
        <v>0.10748571088301501</v>
      </c>
      <c r="Q10" s="14"/>
      <c r="R10" s="14">
        <v>0.131481562690346</v>
      </c>
      <c r="S10" s="14">
        <v>8.1740600316865794E-2</v>
      </c>
      <c r="T10" s="14">
        <v>5.5053006682848203E-2</v>
      </c>
      <c r="U10" s="14">
        <v>9.8597995433282598E-2</v>
      </c>
      <c r="V10" s="14">
        <v>9.8380176695353302E-2</v>
      </c>
      <c r="W10" s="14">
        <v>0.14626751326510301</v>
      </c>
      <c r="X10" s="14">
        <v>9.1534073320662004E-2</v>
      </c>
      <c r="Y10" s="14">
        <v>0.13680107444517201</v>
      </c>
      <c r="Z10" s="14">
        <v>0.104268863145501</v>
      </c>
      <c r="AA10" s="14"/>
      <c r="AB10" s="14">
        <v>0.102517420260404</v>
      </c>
      <c r="AC10" s="14">
        <v>9.3227875976692895E-2</v>
      </c>
      <c r="AD10" s="14">
        <v>0.11711096477079</v>
      </c>
      <c r="AE10" s="14">
        <v>0.101749712450164</v>
      </c>
      <c r="AF10" s="14">
        <v>0.16369891334617101</v>
      </c>
      <c r="AG10" s="14"/>
      <c r="AH10" s="14">
        <v>0.15909333916044199</v>
      </c>
      <c r="AI10" s="14">
        <v>7.9339398370098901E-2</v>
      </c>
      <c r="AJ10" s="14"/>
      <c r="AK10" s="14">
        <v>0.135138740117206</v>
      </c>
      <c r="AL10" s="14">
        <v>8.8806501210274794E-2</v>
      </c>
      <c r="AM10" s="14"/>
      <c r="AN10" s="14">
        <v>0.125551573005554</v>
      </c>
      <c r="AO10" s="14">
        <v>8.5833762514990405E-2</v>
      </c>
      <c r="AP10" s="14"/>
      <c r="AQ10" s="14">
        <v>0.116476084504337</v>
      </c>
      <c r="AR10" s="14">
        <v>9.4391832003864903E-2</v>
      </c>
      <c r="AS10" s="14">
        <v>0.117697619202053</v>
      </c>
    </row>
    <row r="11" spans="2:45" ht="43.5" x14ac:dyDescent="0.35">
      <c r="B11" s="15" t="s">
        <v>88</v>
      </c>
      <c r="C11" s="14">
        <v>0.30164862693658601</v>
      </c>
      <c r="D11" s="14">
        <v>0.26344229585412998</v>
      </c>
      <c r="E11" s="14">
        <v>0.34082271332421099</v>
      </c>
      <c r="F11" s="14"/>
      <c r="G11" s="14">
        <v>0.32472848857192299</v>
      </c>
      <c r="H11" s="14">
        <v>0.32667588759382099</v>
      </c>
      <c r="I11" s="14">
        <v>0.31862448095753498</v>
      </c>
      <c r="J11" s="14">
        <v>0.31553436717448002</v>
      </c>
      <c r="K11" s="14">
        <v>0.20920230745003801</v>
      </c>
      <c r="L11" s="14"/>
      <c r="M11" s="14">
        <v>0.33643565337617098</v>
      </c>
      <c r="N11" s="14">
        <v>0.294678231696474</v>
      </c>
      <c r="O11" s="14">
        <v>0.28702206628654697</v>
      </c>
      <c r="P11" s="14">
        <v>0.28248493042813899</v>
      </c>
      <c r="Q11" s="14"/>
      <c r="R11" s="14">
        <v>0.34894125906975698</v>
      </c>
      <c r="S11" s="14">
        <v>0.26317620627411598</v>
      </c>
      <c r="T11" s="14">
        <v>0.31960931709449703</v>
      </c>
      <c r="U11" s="14">
        <v>0.254693391562198</v>
      </c>
      <c r="V11" s="14">
        <v>0.38574466528134299</v>
      </c>
      <c r="W11" s="14">
        <v>0.27316977739363302</v>
      </c>
      <c r="X11" s="14">
        <v>0.27200509551375801</v>
      </c>
      <c r="Y11" s="14">
        <v>0.35313092378335997</v>
      </c>
      <c r="Z11" s="14">
        <v>0.28348478518034398</v>
      </c>
      <c r="AA11" s="14"/>
      <c r="AB11" s="14">
        <v>0.21591954926270099</v>
      </c>
      <c r="AC11" s="14">
        <v>0.29477710293278397</v>
      </c>
      <c r="AD11" s="14">
        <v>0.33954172272848798</v>
      </c>
      <c r="AE11" s="14">
        <v>0.389524225797308</v>
      </c>
      <c r="AF11" s="14">
        <v>0.344980063543256</v>
      </c>
      <c r="AG11" s="14"/>
      <c r="AH11" s="14">
        <v>0.29158931971284002</v>
      </c>
      <c r="AI11" s="14">
        <v>0.30147046774877501</v>
      </c>
      <c r="AJ11" s="14"/>
      <c r="AK11" s="14">
        <v>0.31436903860363902</v>
      </c>
      <c r="AL11" s="14">
        <v>0.29506948362070301</v>
      </c>
      <c r="AM11" s="14"/>
      <c r="AN11" s="14">
        <v>0.335305906961124</v>
      </c>
      <c r="AO11" s="14">
        <v>0.26680925922873</v>
      </c>
      <c r="AP11" s="14"/>
      <c r="AQ11" s="14">
        <v>0.29762881341027397</v>
      </c>
      <c r="AR11" s="14">
        <v>0.30382197721453302</v>
      </c>
      <c r="AS11" s="14">
        <v>0.282030281253841</v>
      </c>
    </row>
    <row r="12" spans="2:45" ht="29" x14ac:dyDescent="0.35">
      <c r="B12" s="15" t="s">
        <v>89</v>
      </c>
      <c r="C12" s="14">
        <v>0.309335874165305</v>
      </c>
      <c r="D12" s="14">
        <v>0.32187794998043501</v>
      </c>
      <c r="E12" s="14">
        <v>0.29728019596043598</v>
      </c>
      <c r="F12" s="14"/>
      <c r="G12" s="14">
        <v>0.25419168678245002</v>
      </c>
      <c r="H12" s="14">
        <v>0.25866420336571899</v>
      </c>
      <c r="I12" s="14">
        <v>0.29741440590601897</v>
      </c>
      <c r="J12" s="14">
        <v>0.37473088566407797</v>
      </c>
      <c r="K12" s="14">
        <v>0.36284839561749299</v>
      </c>
      <c r="L12" s="14"/>
      <c r="M12" s="14">
        <v>0.33621865109670301</v>
      </c>
      <c r="N12" s="14">
        <v>0.33983172716839899</v>
      </c>
      <c r="O12" s="14">
        <v>0.30661948571949299</v>
      </c>
      <c r="P12" s="14">
        <v>0.25473855354528102</v>
      </c>
      <c r="Q12" s="14"/>
      <c r="R12" s="14">
        <v>0.26071712687015802</v>
      </c>
      <c r="S12" s="14">
        <v>0.34685644605613097</v>
      </c>
      <c r="T12" s="14">
        <v>0.34711841846050001</v>
      </c>
      <c r="U12" s="14">
        <v>0.34789402529139302</v>
      </c>
      <c r="V12" s="14">
        <v>0.21854570955194799</v>
      </c>
      <c r="W12" s="14">
        <v>0.28654488531580502</v>
      </c>
      <c r="X12" s="14">
        <v>0.40089527369552103</v>
      </c>
      <c r="Y12" s="14">
        <v>0.25420424579586698</v>
      </c>
      <c r="Z12" s="14">
        <v>0.29261141624270398</v>
      </c>
      <c r="AA12" s="14"/>
      <c r="AB12" s="14">
        <v>0.285156082460921</v>
      </c>
      <c r="AC12" s="14">
        <v>0.32405276554683299</v>
      </c>
      <c r="AD12" s="14">
        <v>0.321907237170033</v>
      </c>
      <c r="AE12" s="14">
        <v>0.306456529837633</v>
      </c>
      <c r="AF12" s="14">
        <v>0.24210357634586599</v>
      </c>
      <c r="AG12" s="14"/>
      <c r="AH12" s="14">
        <v>0.297125988436788</v>
      </c>
      <c r="AI12" s="14">
        <v>0.32495643918501899</v>
      </c>
      <c r="AJ12" s="14"/>
      <c r="AK12" s="14">
        <v>0.29537169009846598</v>
      </c>
      <c r="AL12" s="14">
        <v>0.32227620718938099</v>
      </c>
      <c r="AM12" s="14"/>
      <c r="AN12" s="14">
        <v>0.29756024608175502</v>
      </c>
      <c r="AO12" s="14">
        <v>0.325199269315325</v>
      </c>
      <c r="AP12" s="14"/>
      <c r="AQ12" s="14">
        <v>0.32642446161525002</v>
      </c>
      <c r="AR12" s="14">
        <v>0.31403861251156601</v>
      </c>
      <c r="AS12" s="14">
        <v>0.28116290195916599</v>
      </c>
    </row>
    <row r="13" spans="2:45" ht="29" x14ac:dyDescent="0.35">
      <c r="B13" s="15" t="s">
        <v>90</v>
      </c>
      <c r="C13" s="14">
        <v>0.172173954495728</v>
      </c>
      <c r="D13" s="14">
        <v>0.17576484128519501</v>
      </c>
      <c r="E13" s="14">
        <v>0.16888695811059101</v>
      </c>
      <c r="F13" s="14"/>
      <c r="G13" s="14">
        <v>4.8825094010346598E-2</v>
      </c>
      <c r="H13" s="14">
        <v>0.16215622118204501</v>
      </c>
      <c r="I13" s="14">
        <v>0.17526565727475801</v>
      </c>
      <c r="J13" s="14">
        <v>0.19177750242001099</v>
      </c>
      <c r="K13" s="14">
        <v>0.28396101138770502</v>
      </c>
      <c r="L13" s="14"/>
      <c r="M13" s="14">
        <v>0.16681861098103901</v>
      </c>
      <c r="N13" s="14">
        <v>0.183739369109504</v>
      </c>
      <c r="O13" s="14">
        <v>0.15241686754318101</v>
      </c>
      <c r="P13" s="14">
        <v>0.18107468183445199</v>
      </c>
      <c r="Q13" s="14"/>
      <c r="R13" s="14">
        <v>0.15444526363053299</v>
      </c>
      <c r="S13" s="14">
        <v>0.191111237512787</v>
      </c>
      <c r="T13" s="14">
        <v>0.16854981824658499</v>
      </c>
      <c r="U13" s="14">
        <v>0.185899601825496</v>
      </c>
      <c r="V13" s="14">
        <v>0.19685937824858701</v>
      </c>
      <c r="W13" s="14">
        <v>0.12904631322760801</v>
      </c>
      <c r="X13" s="14">
        <v>0.15394789454810701</v>
      </c>
      <c r="Y13" s="14">
        <v>0.173962643763027</v>
      </c>
      <c r="Z13" s="14">
        <v>0.191375838347597</v>
      </c>
      <c r="AA13" s="14"/>
      <c r="AB13" s="14">
        <v>0.247632729340551</v>
      </c>
      <c r="AC13" s="14">
        <v>0.165650116328241</v>
      </c>
      <c r="AD13" s="14">
        <v>0.13356313983868601</v>
      </c>
      <c r="AE13" s="14">
        <v>0.11431727445716</v>
      </c>
      <c r="AF13" s="14">
        <v>0.15782633832606399</v>
      </c>
      <c r="AG13" s="14"/>
      <c r="AH13" s="14">
        <v>0.117308516013724</v>
      </c>
      <c r="AI13" s="14">
        <v>0.197593311263</v>
      </c>
      <c r="AJ13" s="14"/>
      <c r="AK13" s="14">
        <v>0.12994610232921999</v>
      </c>
      <c r="AL13" s="14">
        <v>0.191111292973384</v>
      </c>
      <c r="AM13" s="14"/>
      <c r="AN13" s="14">
        <v>0.13274887851801401</v>
      </c>
      <c r="AO13" s="14">
        <v>0.207512086591644</v>
      </c>
      <c r="AP13" s="14"/>
      <c r="AQ13" s="14">
        <v>0.16676022773836199</v>
      </c>
      <c r="AR13" s="14">
        <v>0.18442860681357301</v>
      </c>
      <c r="AS13" s="14">
        <v>0.148594313892672</v>
      </c>
    </row>
    <row r="14" spans="2:45" ht="29" x14ac:dyDescent="0.35">
      <c r="B14" s="15" t="s">
        <v>91</v>
      </c>
      <c r="C14" s="14">
        <v>2.13997834625273E-2</v>
      </c>
      <c r="D14" s="14">
        <v>2.4323884158801101E-2</v>
      </c>
      <c r="E14" s="14">
        <v>1.7576661355790901E-2</v>
      </c>
      <c r="F14" s="14"/>
      <c r="G14" s="14">
        <v>1.47779630150595E-2</v>
      </c>
      <c r="H14" s="14">
        <v>1.31455987425336E-2</v>
      </c>
      <c r="I14" s="14">
        <v>2.2763411633157898E-2</v>
      </c>
      <c r="J14" s="14">
        <v>2.0298874970925002E-2</v>
      </c>
      <c r="K14" s="14">
        <v>3.8063565435514903E-2</v>
      </c>
      <c r="L14" s="14"/>
      <c r="M14" s="14">
        <v>8.0086940630807908E-3</v>
      </c>
      <c r="N14" s="14">
        <v>1.5881589451622699E-2</v>
      </c>
      <c r="O14" s="14">
        <v>2.1626193306804199E-2</v>
      </c>
      <c r="P14" s="14">
        <v>3.9737391894406601E-2</v>
      </c>
      <c r="Q14" s="14"/>
      <c r="R14" s="14">
        <v>1.4682568266628801E-2</v>
      </c>
      <c r="S14" s="14">
        <v>2.2839121187096901E-2</v>
      </c>
      <c r="T14" s="14">
        <v>1.8667828098741401E-2</v>
      </c>
      <c r="U14" s="14">
        <v>3.7906988658937102E-2</v>
      </c>
      <c r="V14" s="14">
        <v>2.8192060351495501E-2</v>
      </c>
      <c r="W14" s="14">
        <v>2.4897456212637E-2</v>
      </c>
      <c r="X14" s="14">
        <v>1.2063751502276201E-2</v>
      </c>
      <c r="Y14" s="14">
        <v>0</v>
      </c>
      <c r="Z14" s="14">
        <v>2.4022292068265901E-2</v>
      </c>
      <c r="AA14" s="14"/>
      <c r="AB14" s="14">
        <v>4.4375956738788198E-2</v>
      </c>
      <c r="AC14" s="14">
        <v>2.3985360722875899E-2</v>
      </c>
      <c r="AD14" s="14">
        <v>8.0698318621532199E-3</v>
      </c>
      <c r="AE14" s="14">
        <v>1.47670125528275E-3</v>
      </c>
      <c r="AF14" s="14">
        <v>0</v>
      </c>
      <c r="AG14" s="14"/>
      <c r="AH14" s="14">
        <v>7.90842907268062E-3</v>
      </c>
      <c r="AI14" s="14">
        <v>2.5455268115306601E-2</v>
      </c>
      <c r="AJ14" s="14"/>
      <c r="AK14" s="14">
        <v>1.4239787751651101E-3</v>
      </c>
      <c r="AL14" s="14">
        <v>2.93965507528532E-2</v>
      </c>
      <c r="AM14" s="14"/>
      <c r="AN14" s="14">
        <v>9.5539755383599202E-3</v>
      </c>
      <c r="AO14" s="14">
        <v>3.0641538248182901E-2</v>
      </c>
      <c r="AP14" s="14"/>
      <c r="AQ14" s="14">
        <v>1.1100641515113301E-2</v>
      </c>
      <c r="AR14" s="14">
        <v>1.5400658991336E-2</v>
      </c>
      <c r="AS14" s="14">
        <v>5.0083008943168701E-2</v>
      </c>
    </row>
    <row r="15" spans="2:45" x14ac:dyDescent="0.35">
      <c r="B15" s="15" t="s">
        <v>70</v>
      </c>
      <c r="C15" s="23">
        <v>1.9426653016442599E-2</v>
      </c>
      <c r="D15" s="23">
        <v>2.0215867107395102E-2</v>
      </c>
      <c r="E15" s="23">
        <v>1.8667970027575798E-2</v>
      </c>
      <c r="F15" s="23"/>
      <c r="G15" s="23">
        <v>5.4258194801369E-3</v>
      </c>
      <c r="H15" s="23">
        <v>2.12142031370132E-2</v>
      </c>
      <c r="I15" s="23">
        <v>2.4746723766781401E-2</v>
      </c>
      <c r="J15" s="23">
        <v>1.8418052461505199E-2</v>
      </c>
      <c r="K15" s="23">
        <v>2.64023690597644E-2</v>
      </c>
      <c r="L15" s="23"/>
      <c r="M15" s="23">
        <v>1.5831455149536398E-2</v>
      </c>
      <c r="N15" s="23">
        <v>2.22050438415041E-2</v>
      </c>
      <c r="O15" s="23">
        <v>1.02885081230911E-2</v>
      </c>
      <c r="P15" s="23">
        <v>2.8838284378209799E-2</v>
      </c>
      <c r="Q15" s="23"/>
      <c r="R15" s="23">
        <v>1.79962179007296E-2</v>
      </c>
      <c r="S15" s="23">
        <v>1.84634553335686E-2</v>
      </c>
      <c r="T15" s="23">
        <v>2.5484380309598102E-2</v>
      </c>
      <c r="U15" s="23">
        <v>1.8258422972366999E-2</v>
      </c>
      <c r="V15" s="23">
        <v>6.1819750087427697E-3</v>
      </c>
      <c r="W15" s="23">
        <v>3.33271311714902E-2</v>
      </c>
      <c r="X15" s="23">
        <v>1.7264811435350198E-2</v>
      </c>
      <c r="Y15" s="23">
        <v>1.57192714449042E-2</v>
      </c>
      <c r="Z15" s="23">
        <v>2.0229700092944398E-2</v>
      </c>
      <c r="AA15" s="23"/>
      <c r="AB15" s="23">
        <v>2.5131482799722601E-2</v>
      </c>
      <c r="AC15" s="23">
        <v>2.0401994902930601E-2</v>
      </c>
      <c r="AD15" s="23">
        <v>2.0494917974063099E-2</v>
      </c>
      <c r="AE15" s="23">
        <v>5.7703586034212103E-3</v>
      </c>
      <c r="AF15" s="23">
        <v>0</v>
      </c>
      <c r="AG15" s="23"/>
      <c r="AH15" s="23">
        <v>9.8693205266762608E-3</v>
      </c>
      <c r="AI15" s="23">
        <v>1.95079994602066E-2</v>
      </c>
      <c r="AJ15" s="23"/>
      <c r="AK15" s="23">
        <v>1.33357734893596E-2</v>
      </c>
      <c r="AL15" s="23">
        <v>1.7440453461527498E-2</v>
      </c>
      <c r="AM15" s="23"/>
      <c r="AN15" s="23">
        <v>1.0559596102852301E-2</v>
      </c>
      <c r="AO15" s="23">
        <v>2.6557169727543201E-2</v>
      </c>
      <c r="AP15" s="23"/>
      <c r="AQ15" s="23">
        <v>1.44326938291926E-2</v>
      </c>
      <c r="AR15" s="23">
        <v>1.5838530711274699E-2</v>
      </c>
      <c r="AS15" s="23">
        <v>3.2367143893929799E-2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94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29" x14ac:dyDescent="0.35">
      <c r="B9" s="15" t="s">
        <v>86</v>
      </c>
      <c r="C9" s="14">
        <v>0.15073894367715401</v>
      </c>
      <c r="D9" s="14">
        <v>0.15207796770213999</v>
      </c>
      <c r="E9" s="14">
        <v>0.14862712059049599</v>
      </c>
      <c r="F9" s="14"/>
      <c r="G9" s="14">
        <v>0.29074342870764602</v>
      </c>
      <c r="H9" s="14">
        <v>0.18548168829182299</v>
      </c>
      <c r="I9" s="14">
        <v>0.14621313173630501</v>
      </c>
      <c r="J9" s="14">
        <v>7.8406786098842093E-2</v>
      </c>
      <c r="K9" s="14">
        <v>5.7877567358943199E-2</v>
      </c>
      <c r="L9" s="14"/>
      <c r="M9" s="14">
        <v>0.111303527795971</v>
      </c>
      <c r="N9" s="14">
        <v>0.13440476446201899</v>
      </c>
      <c r="O9" s="14">
        <v>0.18793671098974599</v>
      </c>
      <c r="P9" s="14">
        <v>0.17873178361127101</v>
      </c>
      <c r="Q9" s="14"/>
      <c r="R9" s="14">
        <v>0.158641517339914</v>
      </c>
      <c r="S9" s="14">
        <v>0.12898534661171501</v>
      </c>
      <c r="T9" s="14">
        <v>0.161803627255692</v>
      </c>
      <c r="U9" s="14">
        <v>0.12832239640198201</v>
      </c>
      <c r="V9" s="14">
        <v>0.173662923378756</v>
      </c>
      <c r="W9" s="14">
        <v>0.18391151480065801</v>
      </c>
      <c r="X9" s="14">
        <v>0.16327589261557701</v>
      </c>
      <c r="Y9" s="14">
        <v>0.15327328709636201</v>
      </c>
      <c r="Z9" s="14">
        <v>0.12614342530262501</v>
      </c>
      <c r="AA9" s="14"/>
      <c r="AB9" s="14">
        <v>0.123842765495426</v>
      </c>
      <c r="AC9" s="14">
        <v>0.144549215313277</v>
      </c>
      <c r="AD9" s="14">
        <v>0.17587471160018001</v>
      </c>
      <c r="AE9" s="14">
        <v>0.1816304805026</v>
      </c>
      <c r="AF9" s="14">
        <v>0.20656938923865201</v>
      </c>
      <c r="AG9" s="14"/>
      <c r="AH9" s="14">
        <v>0.19873069918419001</v>
      </c>
      <c r="AI9" s="14">
        <v>0.13301454325555501</v>
      </c>
      <c r="AJ9" s="14"/>
      <c r="AK9" s="14">
        <v>0.18016545056769101</v>
      </c>
      <c r="AL9" s="14">
        <v>0.13365933220111101</v>
      </c>
      <c r="AM9" s="14"/>
      <c r="AN9" s="14">
        <v>0.17974437734651399</v>
      </c>
      <c r="AO9" s="14">
        <v>0.12542162587172601</v>
      </c>
      <c r="AP9" s="14"/>
      <c r="AQ9" s="14">
        <v>0.17897331396000599</v>
      </c>
      <c r="AR9" s="14">
        <v>0.13912345295147499</v>
      </c>
      <c r="AS9" s="14">
        <v>0.155218282618762</v>
      </c>
    </row>
    <row r="10" spans="2:45" ht="29" x14ac:dyDescent="0.35">
      <c r="B10" s="15" t="s">
        <v>87</v>
      </c>
      <c r="C10" s="14">
        <v>0.19536481348375401</v>
      </c>
      <c r="D10" s="14">
        <v>0.204192465837641</v>
      </c>
      <c r="E10" s="14">
        <v>0.18683548221440699</v>
      </c>
      <c r="F10" s="14"/>
      <c r="G10" s="14">
        <v>0.29156562849477002</v>
      </c>
      <c r="H10" s="14">
        <v>0.240230450855415</v>
      </c>
      <c r="I10" s="14">
        <v>0.21093914049041501</v>
      </c>
      <c r="J10" s="14">
        <v>0.110325224407901</v>
      </c>
      <c r="K10" s="14">
        <v>0.12625552089814801</v>
      </c>
      <c r="L10" s="14"/>
      <c r="M10" s="14">
        <v>0.19307212333986701</v>
      </c>
      <c r="N10" s="14">
        <v>0.19420937942285399</v>
      </c>
      <c r="O10" s="14">
        <v>0.199024616167846</v>
      </c>
      <c r="P10" s="14">
        <v>0.19405525593650999</v>
      </c>
      <c r="Q10" s="14"/>
      <c r="R10" s="14">
        <v>0.24519710027536901</v>
      </c>
      <c r="S10" s="14">
        <v>0.18408677359053099</v>
      </c>
      <c r="T10" s="14">
        <v>0.16257916256062399</v>
      </c>
      <c r="U10" s="14">
        <v>0.186096776603417</v>
      </c>
      <c r="V10" s="14">
        <v>0.17408961498366299</v>
      </c>
      <c r="W10" s="14">
        <v>0.19914405226477599</v>
      </c>
      <c r="X10" s="14">
        <v>0.15798334385846199</v>
      </c>
      <c r="Y10" s="14">
        <v>0.23632263728863501</v>
      </c>
      <c r="Z10" s="14">
        <v>0.205785518693652</v>
      </c>
      <c r="AA10" s="14"/>
      <c r="AB10" s="14">
        <v>0.14901062192974501</v>
      </c>
      <c r="AC10" s="14">
        <v>0.19424801143091999</v>
      </c>
      <c r="AD10" s="14">
        <v>0.23614095620880601</v>
      </c>
      <c r="AE10" s="14">
        <v>0.211784584753125</v>
      </c>
      <c r="AF10" s="14">
        <v>0.24155002352841801</v>
      </c>
      <c r="AG10" s="14"/>
      <c r="AH10" s="14">
        <v>0.24640159143139001</v>
      </c>
      <c r="AI10" s="14">
        <v>0.18175813170662899</v>
      </c>
      <c r="AJ10" s="14"/>
      <c r="AK10" s="14">
        <v>0.22968231143159701</v>
      </c>
      <c r="AL10" s="14">
        <v>0.18300144661218601</v>
      </c>
      <c r="AM10" s="14"/>
      <c r="AN10" s="14">
        <v>0.24432365699470099</v>
      </c>
      <c r="AO10" s="14">
        <v>0.156344746827943</v>
      </c>
      <c r="AP10" s="14"/>
      <c r="AQ10" s="14">
        <v>0.24753548645408599</v>
      </c>
      <c r="AR10" s="14">
        <v>0.18736325252229399</v>
      </c>
      <c r="AS10" s="14">
        <v>0.14881129884000399</v>
      </c>
    </row>
    <row r="11" spans="2:45" ht="43.5" x14ac:dyDescent="0.35">
      <c r="B11" s="15" t="s">
        <v>88</v>
      </c>
      <c r="C11" s="14">
        <v>0.19542054747478299</v>
      </c>
      <c r="D11" s="14">
        <v>0.19985388647347699</v>
      </c>
      <c r="E11" s="14">
        <v>0.19132863083912599</v>
      </c>
      <c r="F11" s="14"/>
      <c r="G11" s="14">
        <v>0.195455187222869</v>
      </c>
      <c r="H11" s="14">
        <v>0.20908624424501801</v>
      </c>
      <c r="I11" s="14">
        <v>0.20689366035291901</v>
      </c>
      <c r="J11" s="14">
        <v>0.199673688975673</v>
      </c>
      <c r="K11" s="14">
        <v>0.159303752963497</v>
      </c>
      <c r="L11" s="14"/>
      <c r="M11" s="14">
        <v>0.24543168345875099</v>
      </c>
      <c r="N11" s="14">
        <v>0.19276729496492401</v>
      </c>
      <c r="O11" s="14">
        <v>0.167405160202415</v>
      </c>
      <c r="P11" s="14">
        <v>0.17050498919124901</v>
      </c>
      <c r="Q11" s="14"/>
      <c r="R11" s="14">
        <v>0.19918256918438099</v>
      </c>
      <c r="S11" s="14">
        <v>0.15405424619275801</v>
      </c>
      <c r="T11" s="14">
        <v>0.19320344540812001</v>
      </c>
      <c r="U11" s="14">
        <v>0.21443145847512601</v>
      </c>
      <c r="V11" s="14">
        <v>0.17057334762818999</v>
      </c>
      <c r="W11" s="14">
        <v>0.206999207621997</v>
      </c>
      <c r="X11" s="14">
        <v>0.22343523146932801</v>
      </c>
      <c r="Y11" s="14">
        <v>0.201600936604201</v>
      </c>
      <c r="Z11" s="14">
        <v>0.211610159721694</v>
      </c>
      <c r="AA11" s="14"/>
      <c r="AB11" s="14">
        <v>0.143743197752803</v>
      </c>
      <c r="AC11" s="14">
        <v>0.19949607652699</v>
      </c>
      <c r="AD11" s="14">
        <v>0.235046938305224</v>
      </c>
      <c r="AE11" s="14">
        <v>0.22246747614781301</v>
      </c>
      <c r="AF11" s="14">
        <v>0.24766037874647101</v>
      </c>
      <c r="AG11" s="14"/>
      <c r="AH11" s="14">
        <v>0.21931444204957801</v>
      </c>
      <c r="AI11" s="14">
        <v>0.17774243390007</v>
      </c>
      <c r="AJ11" s="14"/>
      <c r="AK11" s="14">
        <v>0.227238461414981</v>
      </c>
      <c r="AL11" s="14">
        <v>0.18468190093700901</v>
      </c>
      <c r="AM11" s="14"/>
      <c r="AN11" s="14">
        <v>0.236038496150587</v>
      </c>
      <c r="AO11" s="14">
        <v>0.160710378213544</v>
      </c>
      <c r="AP11" s="14"/>
      <c r="AQ11" s="14">
        <v>0.22593160062186499</v>
      </c>
      <c r="AR11" s="14">
        <v>0.178067754252799</v>
      </c>
      <c r="AS11" s="14">
        <v>0.21487248139426299</v>
      </c>
    </row>
    <row r="12" spans="2:45" ht="29" x14ac:dyDescent="0.35">
      <c r="B12" s="15" t="s">
        <v>89</v>
      </c>
      <c r="C12" s="14">
        <v>0.20571916539021801</v>
      </c>
      <c r="D12" s="14">
        <v>0.20929568134898599</v>
      </c>
      <c r="E12" s="14">
        <v>0.20251273312290799</v>
      </c>
      <c r="F12" s="14"/>
      <c r="G12" s="14">
        <v>0.114596750596396</v>
      </c>
      <c r="H12" s="14">
        <v>0.192738656481763</v>
      </c>
      <c r="I12" s="14">
        <v>0.21151350649522299</v>
      </c>
      <c r="J12" s="14">
        <v>0.24739479166223899</v>
      </c>
      <c r="K12" s="14">
        <v>0.25746150121557299</v>
      </c>
      <c r="L12" s="14"/>
      <c r="M12" s="14">
        <v>0.23666824846263401</v>
      </c>
      <c r="N12" s="14">
        <v>0.23200693840249101</v>
      </c>
      <c r="O12" s="14">
        <v>0.18184304304672999</v>
      </c>
      <c r="P12" s="14">
        <v>0.170060070794879</v>
      </c>
      <c r="Q12" s="14"/>
      <c r="R12" s="14">
        <v>0.18432233048032501</v>
      </c>
      <c r="S12" s="14">
        <v>0.27508708042273999</v>
      </c>
      <c r="T12" s="14">
        <v>0.23533608190953501</v>
      </c>
      <c r="U12" s="14">
        <v>0.18616641550701199</v>
      </c>
      <c r="V12" s="14">
        <v>0.19629377292556499</v>
      </c>
      <c r="W12" s="14">
        <v>0.170159088893753</v>
      </c>
      <c r="X12" s="14">
        <v>0.21948644042114801</v>
      </c>
      <c r="Y12" s="14">
        <v>0.17683928667481799</v>
      </c>
      <c r="Z12" s="14">
        <v>0.17507173472033999</v>
      </c>
      <c r="AA12" s="14"/>
      <c r="AB12" s="14">
        <v>0.21724887238801599</v>
      </c>
      <c r="AC12" s="14">
        <v>0.203810515740071</v>
      </c>
      <c r="AD12" s="14">
        <v>0.18786959600644701</v>
      </c>
      <c r="AE12" s="14">
        <v>0.237369018872748</v>
      </c>
      <c r="AF12" s="14">
        <v>0.16271348767073701</v>
      </c>
      <c r="AG12" s="14"/>
      <c r="AH12" s="14">
        <v>0.18046572387436999</v>
      </c>
      <c r="AI12" s="14">
        <v>0.220652626864383</v>
      </c>
      <c r="AJ12" s="14"/>
      <c r="AK12" s="14">
        <v>0.198192163243467</v>
      </c>
      <c r="AL12" s="14">
        <v>0.21380166141915699</v>
      </c>
      <c r="AM12" s="14"/>
      <c r="AN12" s="14">
        <v>0.189042256379156</v>
      </c>
      <c r="AO12" s="14">
        <v>0.22383786710146</v>
      </c>
      <c r="AP12" s="14"/>
      <c r="AQ12" s="14">
        <v>0.187863199985003</v>
      </c>
      <c r="AR12" s="14">
        <v>0.23020099336029901</v>
      </c>
      <c r="AS12" s="14">
        <v>0.15340990801596499</v>
      </c>
    </row>
    <row r="13" spans="2:45" ht="29" x14ac:dyDescent="0.35">
      <c r="B13" s="15" t="s">
        <v>90</v>
      </c>
      <c r="C13" s="14">
        <v>0.13184132064486501</v>
      </c>
      <c r="D13" s="14">
        <v>0.13169376266131</v>
      </c>
      <c r="E13" s="14">
        <v>0.13224992634562199</v>
      </c>
      <c r="F13" s="14"/>
      <c r="G13" s="14">
        <v>5.5627550866466098E-2</v>
      </c>
      <c r="H13" s="14">
        <v>9.13841265815062E-2</v>
      </c>
      <c r="I13" s="14">
        <v>0.103220837543003</v>
      </c>
      <c r="J13" s="14">
        <v>0.190213384048666</v>
      </c>
      <c r="K13" s="14">
        <v>0.22363505048183499</v>
      </c>
      <c r="L13" s="14"/>
      <c r="M13" s="14">
        <v>0.16374988537604701</v>
      </c>
      <c r="N13" s="14">
        <v>0.16015262948400499</v>
      </c>
      <c r="O13" s="14">
        <v>0.107585601039674</v>
      </c>
      <c r="P13" s="14">
        <v>8.5676201252053094E-2</v>
      </c>
      <c r="Q13" s="14"/>
      <c r="R13" s="14">
        <v>0.13824592281567</v>
      </c>
      <c r="S13" s="14">
        <v>0.15924057967692701</v>
      </c>
      <c r="T13" s="14">
        <v>0.13520924381416499</v>
      </c>
      <c r="U13" s="14">
        <v>0.13428512898970699</v>
      </c>
      <c r="V13" s="14">
        <v>0.13545436061910601</v>
      </c>
      <c r="W13" s="14">
        <v>0.11129157983806499</v>
      </c>
      <c r="X13" s="14">
        <v>0.105456742520136</v>
      </c>
      <c r="Y13" s="14">
        <v>9.7487016770145096E-2</v>
      </c>
      <c r="Z13" s="14">
        <v>0.13252534112203199</v>
      </c>
      <c r="AA13" s="14"/>
      <c r="AB13" s="14">
        <v>0.13732342575953899</v>
      </c>
      <c r="AC13" s="14">
        <v>0.13358329236288</v>
      </c>
      <c r="AD13" s="14">
        <v>0.109508302542443</v>
      </c>
      <c r="AE13" s="14">
        <v>9.8405413331422803E-2</v>
      </c>
      <c r="AF13" s="14">
        <v>0.113410543489345</v>
      </c>
      <c r="AG13" s="14"/>
      <c r="AH13" s="14">
        <v>0.10770045613893001</v>
      </c>
      <c r="AI13" s="14">
        <v>0.148479305022857</v>
      </c>
      <c r="AJ13" s="14"/>
      <c r="AK13" s="14">
        <v>0.10531185851177401</v>
      </c>
      <c r="AL13" s="14">
        <v>0.15137288887063</v>
      </c>
      <c r="AM13" s="14"/>
      <c r="AN13" s="14">
        <v>9.9987621154336598E-2</v>
      </c>
      <c r="AO13" s="14">
        <v>0.157407555595098</v>
      </c>
      <c r="AP13" s="14"/>
      <c r="AQ13" s="14">
        <v>0.107786515276625</v>
      </c>
      <c r="AR13" s="14">
        <v>0.14423891811136599</v>
      </c>
      <c r="AS13" s="14">
        <v>0.1216819111532</v>
      </c>
    </row>
    <row r="14" spans="2:45" ht="29" x14ac:dyDescent="0.35">
      <c r="B14" s="15" t="s">
        <v>91</v>
      </c>
      <c r="C14" s="14">
        <v>9.8390528710602401E-2</v>
      </c>
      <c r="D14" s="14">
        <v>8.4807997643580504E-2</v>
      </c>
      <c r="E14" s="14">
        <v>0.11138712989409499</v>
      </c>
      <c r="F14" s="14"/>
      <c r="G14" s="14">
        <v>4.8760780068548303E-2</v>
      </c>
      <c r="H14" s="14">
        <v>5.7749892550538903E-2</v>
      </c>
      <c r="I14" s="14">
        <v>9.2812626881089696E-2</v>
      </c>
      <c r="J14" s="14">
        <v>0.14121802052864099</v>
      </c>
      <c r="K14" s="14">
        <v>0.15382164957605099</v>
      </c>
      <c r="L14" s="14"/>
      <c r="M14" s="14">
        <v>3.7832169156723501E-2</v>
      </c>
      <c r="N14" s="14">
        <v>6.3902739105422907E-2</v>
      </c>
      <c r="O14" s="14">
        <v>0.13597116341642701</v>
      </c>
      <c r="P14" s="14">
        <v>0.16460103251739</v>
      </c>
      <c r="Q14" s="14"/>
      <c r="R14" s="14">
        <v>6.1115819958505499E-2</v>
      </c>
      <c r="S14" s="14">
        <v>8.1093090261844206E-2</v>
      </c>
      <c r="T14" s="14">
        <v>7.5234034516969403E-2</v>
      </c>
      <c r="U14" s="14">
        <v>0.120929297797728</v>
      </c>
      <c r="V14" s="14">
        <v>0.14008916438960001</v>
      </c>
      <c r="W14" s="14">
        <v>0.107483512093082</v>
      </c>
      <c r="X14" s="14">
        <v>0.110184212710978</v>
      </c>
      <c r="Y14" s="14">
        <v>9.1268107516791E-2</v>
      </c>
      <c r="Z14" s="14">
        <v>0.121968085606746</v>
      </c>
      <c r="AA14" s="14"/>
      <c r="AB14" s="14">
        <v>0.20374022838348199</v>
      </c>
      <c r="AC14" s="14">
        <v>9.1414931467450403E-2</v>
      </c>
      <c r="AD14" s="14">
        <v>4.4025819386648103E-2</v>
      </c>
      <c r="AE14" s="14">
        <v>3.6575384506887701E-2</v>
      </c>
      <c r="AF14" s="14">
        <v>2.8096177326376998E-2</v>
      </c>
      <c r="AG14" s="14"/>
      <c r="AH14" s="14">
        <v>3.4073079249018701E-2</v>
      </c>
      <c r="AI14" s="14">
        <v>0.118941757860883</v>
      </c>
      <c r="AJ14" s="14"/>
      <c r="AK14" s="14">
        <v>4.17915207910355E-2</v>
      </c>
      <c r="AL14" s="14">
        <v>0.11918115674238</v>
      </c>
      <c r="AM14" s="14"/>
      <c r="AN14" s="14">
        <v>3.8968335626160699E-2</v>
      </c>
      <c r="AO14" s="14">
        <v>0.14592561008458299</v>
      </c>
      <c r="AP14" s="14"/>
      <c r="AQ14" s="14">
        <v>4.4454339208519197E-2</v>
      </c>
      <c r="AR14" s="14">
        <v>9.9844766072546401E-2</v>
      </c>
      <c r="AS14" s="14">
        <v>0.17717919457433501</v>
      </c>
    </row>
    <row r="15" spans="2:45" x14ac:dyDescent="0.35">
      <c r="B15" s="15" t="s">
        <v>70</v>
      </c>
      <c r="C15" s="23">
        <v>2.2524680618622998E-2</v>
      </c>
      <c r="D15" s="23">
        <v>1.80782383328651E-2</v>
      </c>
      <c r="E15" s="23">
        <v>2.7058976993345699E-2</v>
      </c>
      <c r="F15" s="23"/>
      <c r="G15" s="23">
        <v>3.2506740433047901E-3</v>
      </c>
      <c r="H15" s="23">
        <v>2.3328940993936301E-2</v>
      </c>
      <c r="I15" s="23">
        <v>2.8407096501045798E-2</v>
      </c>
      <c r="J15" s="23">
        <v>3.27681042780371E-2</v>
      </c>
      <c r="K15" s="23">
        <v>2.1644957505953199E-2</v>
      </c>
      <c r="L15" s="23"/>
      <c r="M15" s="23">
        <v>1.1942362410005699E-2</v>
      </c>
      <c r="N15" s="23">
        <v>2.2556254158283402E-2</v>
      </c>
      <c r="O15" s="23">
        <v>2.02337051371617E-2</v>
      </c>
      <c r="P15" s="23">
        <v>3.6370666696647201E-2</v>
      </c>
      <c r="Q15" s="23"/>
      <c r="R15" s="23">
        <v>1.3294739945835301E-2</v>
      </c>
      <c r="S15" s="23">
        <v>1.74528832434847E-2</v>
      </c>
      <c r="T15" s="23">
        <v>3.6634404534895602E-2</v>
      </c>
      <c r="U15" s="23">
        <v>2.9768526225028201E-2</v>
      </c>
      <c r="V15" s="23">
        <v>9.8368160751197906E-3</v>
      </c>
      <c r="W15" s="23">
        <v>2.1011044487669699E-2</v>
      </c>
      <c r="X15" s="23">
        <v>2.0178136404371199E-2</v>
      </c>
      <c r="Y15" s="23">
        <v>4.3208728049047698E-2</v>
      </c>
      <c r="Z15" s="23">
        <v>2.68957348329119E-2</v>
      </c>
      <c r="AA15" s="23"/>
      <c r="AB15" s="23">
        <v>2.5090888290987899E-2</v>
      </c>
      <c r="AC15" s="23">
        <v>3.2897957158412497E-2</v>
      </c>
      <c r="AD15" s="23">
        <v>1.15336759502505E-2</v>
      </c>
      <c r="AE15" s="23">
        <v>1.17676418854033E-2</v>
      </c>
      <c r="AF15" s="23">
        <v>0</v>
      </c>
      <c r="AG15" s="23"/>
      <c r="AH15" s="23">
        <v>1.3314008072523901E-2</v>
      </c>
      <c r="AI15" s="23">
        <v>1.9411201389623201E-2</v>
      </c>
      <c r="AJ15" s="23"/>
      <c r="AK15" s="23">
        <v>1.7618234039455699E-2</v>
      </c>
      <c r="AL15" s="23">
        <v>1.43016132175276E-2</v>
      </c>
      <c r="AM15" s="23"/>
      <c r="AN15" s="23">
        <v>1.18952563485452E-2</v>
      </c>
      <c r="AO15" s="23">
        <v>3.0352216305646801E-2</v>
      </c>
      <c r="AP15" s="23"/>
      <c r="AQ15" s="23">
        <v>7.4555444938957599E-3</v>
      </c>
      <c r="AR15" s="23">
        <v>2.11608627292212E-2</v>
      </c>
      <c r="AS15" s="23">
        <v>2.88269234034698E-2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95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29" x14ac:dyDescent="0.35">
      <c r="B9" s="15" t="s">
        <v>86</v>
      </c>
      <c r="C9" s="14">
        <v>0.19683349618871801</v>
      </c>
      <c r="D9" s="14">
        <v>0.211524291790254</v>
      </c>
      <c r="E9" s="14">
        <v>0.182386551847985</v>
      </c>
      <c r="F9" s="14"/>
      <c r="G9" s="14">
        <v>0.24285189193652301</v>
      </c>
      <c r="H9" s="14">
        <v>0.197782829935819</v>
      </c>
      <c r="I9" s="14">
        <v>0.17912470338532099</v>
      </c>
      <c r="J9" s="14">
        <v>0.19995780475928099</v>
      </c>
      <c r="K9" s="14">
        <v>0.16602302074389599</v>
      </c>
      <c r="L9" s="14"/>
      <c r="M9" s="14">
        <v>0.17275419844494799</v>
      </c>
      <c r="N9" s="14">
        <v>0.15145162010375801</v>
      </c>
      <c r="O9" s="14">
        <v>0.222663388611514</v>
      </c>
      <c r="P9" s="14">
        <v>0.245504383391937</v>
      </c>
      <c r="Q9" s="14"/>
      <c r="R9" s="14">
        <v>0.20734159410973299</v>
      </c>
      <c r="S9" s="14">
        <v>0.20720219186349501</v>
      </c>
      <c r="T9" s="14">
        <v>0.15605813018463199</v>
      </c>
      <c r="U9" s="14">
        <v>0.14799745273349799</v>
      </c>
      <c r="V9" s="14">
        <v>0.23725276124595901</v>
      </c>
      <c r="W9" s="14">
        <v>0.212129804995871</v>
      </c>
      <c r="X9" s="14">
        <v>0.247428727061382</v>
      </c>
      <c r="Y9" s="14">
        <v>0.133429664359067</v>
      </c>
      <c r="Z9" s="14">
        <v>0.18969592465521301</v>
      </c>
      <c r="AA9" s="14"/>
      <c r="AB9" s="14">
        <v>0.21081842760192199</v>
      </c>
      <c r="AC9" s="14">
        <v>0.181145931883544</v>
      </c>
      <c r="AD9" s="14">
        <v>0.204088163993179</v>
      </c>
      <c r="AE9" s="14">
        <v>0.21360204463101701</v>
      </c>
      <c r="AF9" s="14">
        <v>0.25126999068181899</v>
      </c>
      <c r="AG9" s="14"/>
      <c r="AH9" s="14">
        <v>0.19875717093422901</v>
      </c>
      <c r="AI9" s="14">
        <v>0.19961098864403601</v>
      </c>
      <c r="AJ9" s="14"/>
      <c r="AK9" s="14">
        <v>0.18346222410641999</v>
      </c>
      <c r="AL9" s="14">
        <v>0.20228271546791099</v>
      </c>
      <c r="AM9" s="14"/>
      <c r="AN9" s="14">
        <v>0.209767572161177</v>
      </c>
      <c r="AO9" s="14">
        <v>0.185767323656362</v>
      </c>
      <c r="AP9" s="14"/>
      <c r="AQ9" s="14">
        <v>0.19608418021205201</v>
      </c>
      <c r="AR9" s="14">
        <v>0.20475805141409101</v>
      </c>
      <c r="AS9" s="14">
        <v>0.16009267090528401</v>
      </c>
    </row>
    <row r="10" spans="2:45" ht="29" x14ac:dyDescent="0.35">
      <c r="B10" s="15" t="s">
        <v>87</v>
      </c>
      <c r="C10" s="14">
        <v>0.30430494874693798</v>
      </c>
      <c r="D10" s="14">
        <v>0.305695548333423</v>
      </c>
      <c r="E10" s="14">
        <v>0.30349994043691397</v>
      </c>
      <c r="F10" s="14"/>
      <c r="G10" s="14">
        <v>0.36045786888408998</v>
      </c>
      <c r="H10" s="14">
        <v>0.28350232586144802</v>
      </c>
      <c r="I10" s="14">
        <v>0.31062651084189202</v>
      </c>
      <c r="J10" s="14">
        <v>0.28840416316865197</v>
      </c>
      <c r="K10" s="14">
        <v>0.28369117363393398</v>
      </c>
      <c r="L10" s="14"/>
      <c r="M10" s="14">
        <v>0.31701459380137798</v>
      </c>
      <c r="N10" s="14">
        <v>0.31061216855130602</v>
      </c>
      <c r="O10" s="14">
        <v>0.28721724839090201</v>
      </c>
      <c r="P10" s="14">
        <v>0.29942625980857102</v>
      </c>
      <c r="Q10" s="14"/>
      <c r="R10" s="14">
        <v>0.316413804942213</v>
      </c>
      <c r="S10" s="14">
        <v>0.27004667851361203</v>
      </c>
      <c r="T10" s="14">
        <v>0.28564864343067298</v>
      </c>
      <c r="U10" s="14">
        <v>0.33170438912317601</v>
      </c>
      <c r="V10" s="14">
        <v>0.31638310957549698</v>
      </c>
      <c r="W10" s="14">
        <v>0.31999324666160101</v>
      </c>
      <c r="X10" s="14">
        <v>0.27178401063694302</v>
      </c>
      <c r="Y10" s="14">
        <v>0.37077559079330003</v>
      </c>
      <c r="Z10" s="14">
        <v>0.30151238316422502</v>
      </c>
      <c r="AA10" s="14"/>
      <c r="AB10" s="14">
        <v>0.29216453835367401</v>
      </c>
      <c r="AC10" s="14">
        <v>0.28442266843729103</v>
      </c>
      <c r="AD10" s="14">
        <v>0.32608095042034702</v>
      </c>
      <c r="AE10" s="14">
        <v>0.32513083655484698</v>
      </c>
      <c r="AF10" s="14">
        <v>0.40302644159046103</v>
      </c>
      <c r="AG10" s="14"/>
      <c r="AH10" s="14">
        <v>0.323296706441005</v>
      </c>
      <c r="AI10" s="14">
        <v>0.29912993939027499</v>
      </c>
      <c r="AJ10" s="14"/>
      <c r="AK10" s="14">
        <v>0.34180206168655702</v>
      </c>
      <c r="AL10" s="14">
        <v>0.29125248540337501</v>
      </c>
      <c r="AM10" s="14"/>
      <c r="AN10" s="14">
        <v>0.32700864710955402</v>
      </c>
      <c r="AO10" s="14">
        <v>0.287534906953748</v>
      </c>
      <c r="AP10" s="14"/>
      <c r="AQ10" s="14">
        <v>0.35703981723049</v>
      </c>
      <c r="AR10" s="14">
        <v>0.29656140137078302</v>
      </c>
      <c r="AS10" s="14">
        <v>0.27692568342198598</v>
      </c>
    </row>
    <row r="11" spans="2:45" ht="43.5" x14ac:dyDescent="0.35">
      <c r="B11" s="15" t="s">
        <v>88</v>
      </c>
      <c r="C11" s="14">
        <v>0.31586030282361299</v>
      </c>
      <c r="D11" s="14">
        <v>0.281099813862627</v>
      </c>
      <c r="E11" s="14">
        <v>0.350526305059008</v>
      </c>
      <c r="F11" s="14"/>
      <c r="G11" s="14">
        <v>0.27864660196081298</v>
      </c>
      <c r="H11" s="14">
        <v>0.320992364271385</v>
      </c>
      <c r="I11" s="14">
        <v>0.305431932853725</v>
      </c>
      <c r="J11" s="14">
        <v>0.33675827087097898</v>
      </c>
      <c r="K11" s="14">
        <v>0.33508150360872402</v>
      </c>
      <c r="L11" s="14"/>
      <c r="M11" s="14">
        <v>0.33748049714196299</v>
      </c>
      <c r="N11" s="14">
        <v>0.33577333867697701</v>
      </c>
      <c r="O11" s="14">
        <v>0.31705872580649103</v>
      </c>
      <c r="P11" s="14">
        <v>0.27063954891647901</v>
      </c>
      <c r="Q11" s="14"/>
      <c r="R11" s="14">
        <v>0.30073793342008198</v>
      </c>
      <c r="S11" s="14">
        <v>0.30979149562000102</v>
      </c>
      <c r="T11" s="14">
        <v>0.36409379981802498</v>
      </c>
      <c r="U11" s="14">
        <v>0.285069063125724</v>
      </c>
      <c r="V11" s="14">
        <v>0.27936182946015398</v>
      </c>
      <c r="W11" s="14">
        <v>0.290487107348118</v>
      </c>
      <c r="X11" s="14">
        <v>0.32203495220175599</v>
      </c>
      <c r="Y11" s="14">
        <v>0.37921434855806302</v>
      </c>
      <c r="Z11" s="14">
        <v>0.34662944263645701</v>
      </c>
      <c r="AA11" s="14"/>
      <c r="AB11" s="14">
        <v>0.29610576403960198</v>
      </c>
      <c r="AC11" s="14">
        <v>0.35047708190339699</v>
      </c>
      <c r="AD11" s="14">
        <v>0.312376857918576</v>
      </c>
      <c r="AE11" s="14">
        <v>0.32688838306956802</v>
      </c>
      <c r="AF11" s="14">
        <v>0.223285657499736</v>
      </c>
      <c r="AG11" s="14"/>
      <c r="AH11" s="14">
        <v>0.30714273916496698</v>
      </c>
      <c r="AI11" s="14">
        <v>0.31765377553048102</v>
      </c>
      <c r="AJ11" s="14"/>
      <c r="AK11" s="14">
        <v>0.317796480053811</v>
      </c>
      <c r="AL11" s="14">
        <v>0.316455711953185</v>
      </c>
      <c r="AM11" s="14"/>
      <c r="AN11" s="14">
        <v>0.296285270472879</v>
      </c>
      <c r="AO11" s="14">
        <v>0.33000485833585402</v>
      </c>
      <c r="AP11" s="14"/>
      <c r="AQ11" s="14">
        <v>0.286922134090764</v>
      </c>
      <c r="AR11" s="14">
        <v>0.316619438495232</v>
      </c>
      <c r="AS11" s="14">
        <v>0.34322636174715898</v>
      </c>
    </row>
    <row r="12" spans="2:45" ht="29" x14ac:dyDescent="0.35">
      <c r="B12" s="15" t="s">
        <v>89</v>
      </c>
      <c r="C12" s="14">
        <v>0.113530615792598</v>
      </c>
      <c r="D12" s="14">
        <v>0.13488044145316</v>
      </c>
      <c r="E12" s="14">
        <v>9.2195464359094398E-2</v>
      </c>
      <c r="F12" s="14"/>
      <c r="G12" s="14">
        <v>7.8530726553962205E-2</v>
      </c>
      <c r="H12" s="14">
        <v>0.113847690088851</v>
      </c>
      <c r="I12" s="14">
        <v>0.12624789728260599</v>
      </c>
      <c r="J12" s="14">
        <v>0.112083988336381</v>
      </c>
      <c r="K12" s="14">
        <v>0.13546559689001</v>
      </c>
      <c r="L12" s="14"/>
      <c r="M12" s="14">
        <v>0.114571205501448</v>
      </c>
      <c r="N12" s="14">
        <v>0.119935676877073</v>
      </c>
      <c r="O12" s="14">
        <v>0.127402598158666</v>
      </c>
      <c r="P12" s="14">
        <v>9.5793560246271794E-2</v>
      </c>
      <c r="Q12" s="14"/>
      <c r="R12" s="14">
        <v>0.10593484543015499</v>
      </c>
      <c r="S12" s="14">
        <v>0.13753124019225901</v>
      </c>
      <c r="T12" s="14">
        <v>0.120937604030948</v>
      </c>
      <c r="U12" s="14">
        <v>0.15725992600899399</v>
      </c>
      <c r="V12" s="14">
        <v>8.3666411389401493E-2</v>
      </c>
      <c r="W12" s="14">
        <v>0.103149385552947</v>
      </c>
      <c r="X12" s="14">
        <v>0.106499702167542</v>
      </c>
      <c r="Y12" s="14">
        <v>7.3521015437995704E-2</v>
      </c>
      <c r="Z12" s="14">
        <v>0.10012715377148999</v>
      </c>
      <c r="AA12" s="14"/>
      <c r="AB12" s="14">
        <v>0.117814641039361</v>
      </c>
      <c r="AC12" s="14">
        <v>0.10938018805609501</v>
      </c>
      <c r="AD12" s="14">
        <v>0.1099314761596</v>
      </c>
      <c r="AE12" s="14">
        <v>0.100659104682344</v>
      </c>
      <c r="AF12" s="14">
        <v>8.6658376571406598E-2</v>
      </c>
      <c r="AG12" s="14"/>
      <c r="AH12" s="14">
        <v>0.121393129413209</v>
      </c>
      <c r="AI12" s="14">
        <v>0.111113360338529</v>
      </c>
      <c r="AJ12" s="14"/>
      <c r="AK12" s="14">
        <v>0.107570927905837</v>
      </c>
      <c r="AL12" s="14">
        <v>0.11960443808618799</v>
      </c>
      <c r="AM12" s="14"/>
      <c r="AN12" s="14">
        <v>0.117850762252817</v>
      </c>
      <c r="AO12" s="14">
        <v>0.11115532589933</v>
      </c>
      <c r="AP12" s="14"/>
      <c r="AQ12" s="14">
        <v>0.11163480065196001</v>
      </c>
      <c r="AR12" s="14">
        <v>0.11535753132735101</v>
      </c>
      <c r="AS12" s="14">
        <v>0.117163210265906</v>
      </c>
    </row>
    <row r="13" spans="2:45" ht="29" x14ac:dyDescent="0.35">
      <c r="B13" s="15" t="s">
        <v>90</v>
      </c>
      <c r="C13" s="14">
        <v>4.7472034716505698E-2</v>
      </c>
      <c r="D13" s="14">
        <v>4.6299766075979798E-2</v>
      </c>
      <c r="E13" s="14">
        <v>4.8749247694031397E-2</v>
      </c>
      <c r="F13" s="14"/>
      <c r="G13" s="14">
        <v>3.10983173324723E-2</v>
      </c>
      <c r="H13" s="14">
        <v>5.0737334988080099E-2</v>
      </c>
      <c r="I13" s="14">
        <v>4.9393941530195197E-2</v>
      </c>
      <c r="J13" s="14">
        <v>4.3568868857099999E-2</v>
      </c>
      <c r="K13" s="14">
        <v>6.2799545927588102E-2</v>
      </c>
      <c r="L13" s="14"/>
      <c r="M13" s="14">
        <v>4.13647993810978E-2</v>
      </c>
      <c r="N13" s="14">
        <v>5.5856772698764802E-2</v>
      </c>
      <c r="O13" s="14">
        <v>3.8626758177404998E-2</v>
      </c>
      <c r="P13" s="14">
        <v>5.4063036142452899E-2</v>
      </c>
      <c r="Q13" s="14"/>
      <c r="R13" s="14">
        <v>6.2657387464228095E-2</v>
      </c>
      <c r="S13" s="14">
        <v>5.9080556676679802E-2</v>
      </c>
      <c r="T13" s="14">
        <v>5.1364819669209298E-2</v>
      </c>
      <c r="U13" s="14">
        <v>3.2867090924289202E-2</v>
      </c>
      <c r="V13" s="14">
        <v>6.2741873510020002E-2</v>
      </c>
      <c r="W13" s="14">
        <v>3.0307212683819799E-2</v>
      </c>
      <c r="X13" s="14">
        <v>3.6823535586352103E-2</v>
      </c>
      <c r="Y13" s="14">
        <v>3.2909275747747199E-2</v>
      </c>
      <c r="Z13" s="14">
        <v>4.0406173523118101E-2</v>
      </c>
      <c r="AA13" s="14"/>
      <c r="AB13" s="14">
        <v>5.6205243097784102E-2</v>
      </c>
      <c r="AC13" s="14">
        <v>4.9282770844891702E-2</v>
      </c>
      <c r="AD13" s="14">
        <v>3.2476204707556501E-2</v>
      </c>
      <c r="AE13" s="14">
        <v>2.8408658015568699E-2</v>
      </c>
      <c r="AF13" s="14">
        <v>3.5759533656576699E-2</v>
      </c>
      <c r="AG13" s="14"/>
      <c r="AH13" s="14">
        <v>3.92835821110393E-2</v>
      </c>
      <c r="AI13" s="14">
        <v>5.1921604481933101E-2</v>
      </c>
      <c r="AJ13" s="14"/>
      <c r="AK13" s="14">
        <v>3.86482068892436E-2</v>
      </c>
      <c r="AL13" s="14">
        <v>5.0652292884720299E-2</v>
      </c>
      <c r="AM13" s="14"/>
      <c r="AN13" s="14">
        <v>3.8258394630640499E-2</v>
      </c>
      <c r="AO13" s="14">
        <v>5.6114318415401397E-2</v>
      </c>
      <c r="AP13" s="14"/>
      <c r="AQ13" s="14">
        <v>4.3358100896432203E-2</v>
      </c>
      <c r="AR13" s="14">
        <v>4.7506754712629898E-2</v>
      </c>
      <c r="AS13" s="14">
        <v>5.6061058515647397E-2</v>
      </c>
    </row>
    <row r="14" spans="2:45" ht="29" x14ac:dyDescent="0.35">
      <c r="B14" s="15" t="s">
        <v>91</v>
      </c>
      <c r="C14" s="14">
        <v>1.02794386504037E-2</v>
      </c>
      <c r="D14" s="14">
        <v>1.0709576765233301E-2</v>
      </c>
      <c r="E14" s="14">
        <v>8.9527819989658596E-3</v>
      </c>
      <c r="F14" s="14"/>
      <c r="G14" s="14">
        <v>5.5603841857048896E-3</v>
      </c>
      <c r="H14" s="14">
        <v>1.37236552351012E-2</v>
      </c>
      <c r="I14" s="14">
        <v>1.71245559650995E-2</v>
      </c>
      <c r="J14" s="14">
        <v>8.7597827400849992E-3</v>
      </c>
      <c r="K14" s="14">
        <v>4.3957331352829096E-3</v>
      </c>
      <c r="L14" s="14"/>
      <c r="M14" s="14">
        <v>6.4878581926176198E-3</v>
      </c>
      <c r="N14" s="14">
        <v>6.9837927543437203E-3</v>
      </c>
      <c r="O14" s="14">
        <v>2.96142216268622E-3</v>
      </c>
      <c r="P14" s="14">
        <v>2.23634385428787E-2</v>
      </c>
      <c r="Q14" s="14"/>
      <c r="R14" s="14">
        <v>1.6378931590596999E-3</v>
      </c>
      <c r="S14" s="14">
        <v>3.59619307014474E-3</v>
      </c>
      <c r="T14" s="14">
        <v>1.02802931924326E-2</v>
      </c>
      <c r="U14" s="14">
        <v>2.6186985235810201E-2</v>
      </c>
      <c r="V14" s="14">
        <v>2.0594014818968501E-2</v>
      </c>
      <c r="W14" s="14">
        <v>2.23114166609539E-2</v>
      </c>
      <c r="X14" s="14">
        <v>4.8992401111681598E-3</v>
      </c>
      <c r="Y14" s="14">
        <v>0</v>
      </c>
      <c r="Z14" s="14">
        <v>7.2948383934756302E-3</v>
      </c>
      <c r="AA14" s="14"/>
      <c r="AB14" s="14">
        <v>2.06643856731593E-2</v>
      </c>
      <c r="AC14" s="14">
        <v>5.0127384461876399E-3</v>
      </c>
      <c r="AD14" s="14">
        <v>6.0614041026763104E-3</v>
      </c>
      <c r="AE14" s="14">
        <v>1.9555451691223602E-3</v>
      </c>
      <c r="AF14" s="14">
        <v>0</v>
      </c>
      <c r="AG14" s="14"/>
      <c r="AH14" s="14">
        <v>4.0886737881513603E-3</v>
      </c>
      <c r="AI14" s="14">
        <v>1.08066238208477E-2</v>
      </c>
      <c r="AJ14" s="14"/>
      <c r="AK14" s="14">
        <v>1.4239787751651101E-3</v>
      </c>
      <c r="AL14" s="14">
        <v>1.26407220798444E-2</v>
      </c>
      <c r="AM14" s="14"/>
      <c r="AN14" s="14">
        <v>5.5066604612034799E-3</v>
      </c>
      <c r="AO14" s="14">
        <v>1.43677862934968E-2</v>
      </c>
      <c r="AP14" s="14"/>
      <c r="AQ14" s="14">
        <v>1.02480720239004E-3</v>
      </c>
      <c r="AR14" s="14">
        <v>7.7018064578050502E-3</v>
      </c>
      <c r="AS14" s="14">
        <v>2.9005162556476002E-2</v>
      </c>
    </row>
    <row r="15" spans="2:45" x14ac:dyDescent="0.35">
      <c r="B15" s="15" t="s">
        <v>70</v>
      </c>
      <c r="C15" s="23">
        <v>1.17191630812242E-2</v>
      </c>
      <c r="D15" s="23">
        <v>9.7905617193241902E-3</v>
      </c>
      <c r="E15" s="23">
        <v>1.36897086040007E-2</v>
      </c>
      <c r="F15" s="23"/>
      <c r="G15" s="23">
        <v>2.8542091464351898E-3</v>
      </c>
      <c r="H15" s="23">
        <v>1.9413799619315299E-2</v>
      </c>
      <c r="I15" s="23">
        <v>1.2050458141161E-2</v>
      </c>
      <c r="J15" s="23">
        <v>1.04671212675222E-2</v>
      </c>
      <c r="K15" s="23">
        <v>1.25434260605666E-2</v>
      </c>
      <c r="L15" s="23"/>
      <c r="M15" s="23">
        <v>1.03268475365482E-2</v>
      </c>
      <c r="N15" s="23">
        <v>1.9386630337776999E-2</v>
      </c>
      <c r="O15" s="23">
        <v>4.0698586923353201E-3</v>
      </c>
      <c r="P15" s="23">
        <v>1.22097729514103E-2</v>
      </c>
      <c r="Q15" s="23"/>
      <c r="R15" s="23">
        <v>5.2765414745291001E-3</v>
      </c>
      <c r="S15" s="23">
        <v>1.27516440638074E-2</v>
      </c>
      <c r="T15" s="23">
        <v>1.16167096740809E-2</v>
      </c>
      <c r="U15" s="23">
        <v>1.8915092848509101E-2</v>
      </c>
      <c r="V15" s="23">
        <v>0</v>
      </c>
      <c r="W15" s="23">
        <v>2.1621826096689199E-2</v>
      </c>
      <c r="X15" s="23">
        <v>1.0529832234856901E-2</v>
      </c>
      <c r="Y15" s="23">
        <v>1.0150105103827601E-2</v>
      </c>
      <c r="Z15" s="23">
        <v>1.4334083856021199E-2</v>
      </c>
      <c r="AA15" s="23"/>
      <c r="AB15" s="23">
        <v>6.22700019449787E-3</v>
      </c>
      <c r="AC15" s="23">
        <v>2.02786204285943E-2</v>
      </c>
      <c r="AD15" s="23">
        <v>8.9849426980653305E-3</v>
      </c>
      <c r="AE15" s="23">
        <v>3.3554278775331102E-3</v>
      </c>
      <c r="AF15" s="23">
        <v>0</v>
      </c>
      <c r="AG15" s="23"/>
      <c r="AH15" s="23">
        <v>6.0379981473991998E-3</v>
      </c>
      <c r="AI15" s="23">
        <v>9.7637077938970297E-3</v>
      </c>
      <c r="AJ15" s="23"/>
      <c r="AK15" s="23">
        <v>9.2961205829662705E-3</v>
      </c>
      <c r="AL15" s="23">
        <v>7.1116341247762097E-3</v>
      </c>
      <c r="AM15" s="23"/>
      <c r="AN15" s="23">
        <v>5.3226929117290199E-3</v>
      </c>
      <c r="AO15" s="23">
        <v>1.50554804458073E-2</v>
      </c>
      <c r="AP15" s="23"/>
      <c r="AQ15" s="23">
        <v>3.9361597159120899E-3</v>
      </c>
      <c r="AR15" s="23">
        <v>1.14950162221085E-2</v>
      </c>
      <c r="AS15" s="23">
        <v>1.7525852587540899E-2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96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29" x14ac:dyDescent="0.35">
      <c r="B9" s="15" t="s">
        <v>86</v>
      </c>
      <c r="C9" s="14">
        <v>0.10517784987379</v>
      </c>
      <c r="D9" s="14">
        <v>0.112044427157191</v>
      </c>
      <c r="E9" s="14">
        <v>9.7394682258972604E-2</v>
      </c>
      <c r="F9" s="14"/>
      <c r="G9" s="14">
        <v>0.15035472192448501</v>
      </c>
      <c r="H9" s="14">
        <v>0.107314680925391</v>
      </c>
      <c r="I9" s="14">
        <v>9.9648863028513807E-2</v>
      </c>
      <c r="J9" s="14">
        <v>8.1264109144836102E-2</v>
      </c>
      <c r="K9" s="14">
        <v>9.2057545870056504E-2</v>
      </c>
      <c r="L9" s="14"/>
      <c r="M9" s="14">
        <v>9.7465890511375095E-2</v>
      </c>
      <c r="N9" s="14">
        <v>6.9400385049226604E-2</v>
      </c>
      <c r="O9" s="14">
        <v>0.13429077864011599</v>
      </c>
      <c r="P9" s="14">
        <v>0.12535823009320601</v>
      </c>
      <c r="Q9" s="14"/>
      <c r="R9" s="14">
        <v>0.106032818085231</v>
      </c>
      <c r="S9" s="14">
        <v>8.7930226964063996E-2</v>
      </c>
      <c r="T9" s="14">
        <v>0.108414883341848</v>
      </c>
      <c r="U9" s="14">
        <v>7.8427362268134196E-2</v>
      </c>
      <c r="V9" s="14">
        <v>0.116917179963773</v>
      </c>
      <c r="W9" s="14">
        <v>0.12950511578943799</v>
      </c>
      <c r="X9" s="14">
        <v>9.7324506006570999E-2</v>
      </c>
      <c r="Y9" s="14">
        <v>0.10151446855564999</v>
      </c>
      <c r="Z9" s="14">
        <v>0.12606416989986599</v>
      </c>
      <c r="AA9" s="14"/>
      <c r="AB9" s="14">
        <v>9.9263955237526805E-2</v>
      </c>
      <c r="AC9" s="14">
        <v>8.8738731023720194E-2</v>
      </c>
      <c r="AD9" s="14">
        <v>0.12028486998154</v>
      </c>
      <c r="AE9" s="14">
        <v>8.9597365695885695E-2</v>
      </c>
      <c r="AF9" s="14">
        <v>0.16403945299408099</v>
      </c>
      <c r="AG9" s="14"/>
      <c r="AH9" s="14">
        <v>0.134499853302152</v>
      </c>
      <c r="AI9" s="14">
        <v>9.2961284846637696E-2</v>
      </c>
      <c r="AJ9" s="14"/>
      <c r="AK9" s="14">
        <v>0.14044774477104899</v>
      </c>
      <c r="AL9" s="14">
        <v>8.8431194157454499E-2</v>
      </c>
      <c r="AM9" s="14"/>
      <c r="AN9" s="14">
        <v>0.115983259575741</v>
      </c>
      <c r="AO9" s="14">
        <v>9.40638597892587E-2</v>
      </c>
      <c r="AP9" s="14"/>
      <c r="AQ9" s="14">
        <v>0.121053652702409</v>
      </c>
      <c r="AR9" s="14">
        <v>9.4301429714366003E-2</v>
      </c>
      <c r="AS9" s="14">
        <v>0.112798127146571</v>
      </c>
    </row>
    <row r="10" spans="2:45" ht="29" x14ac:dyDescent="0.35">
      <c r="B10" s="15" t="s">
        <v>87</v>
      </c>
      <c r="C10" s="14">
        <v>0.13553811846282801</v>
      </c>
      <c r="D10" s="14">
        <v>0.14943310145673799</v>
      </c>
      <c r="E10" s="14">
        <v>0.12177407795572701</v>
      </c>
      <c r="F10" s="14"/>
      <c r="G10" s="14">
        <v>0.195233846846565</v>
      </c>
      <c r="H10" s="14">
        <v>0.135660167360555</v>
      </c>
      <c r="I10" s="14">
        <v>0.13777370630178601</v>
      </c>
      <c r="J10" s="14">
        <v>0.108275179809175</v>
      </c>
      <c r="K10" s="14">
        <v>0.10450525361133001</v>
      </c>
      <c r="L10" s="14"/>
      <c r="M10" s="14">
        <v>0.146167350195573</v>
      </c>
      <c r="N10" s="14">
        <v>0.116936276412548</v>
      </c>
      <c r="O10" s="14">
        <v>0.14946026010560901</v>
      </c>
      <c r="P10" s="14">
        <v>0.13060408348583599</v>
      </c>
      <c r="Q10" s="14"/>
      <c r="R10" s="14">
        <v>0.18552890303913</v>
      </c>
      <c r="S10" s="14">
        <v>9.6632353268355897E-2</v>
      </c>
      <c r="T10" s="14">
        <v>0.11937556732059899</v>
      </c>
      <c r="U10" s="14">
        <v>0.11043028163508301</v>
      </c>
      <c r="V10" s="14">
        <v>0.15287043927625299</v>
      </c>
      <c r="W10" s="14">
        <v>0.13850108332449901</v>
      </c>
      <c r="X10" s="14">
        <v>0.119971498336093</v>
      </c>
      <c r="Y10" s="14">
        <v>0.18292646681956201</v>
      </c>
      <c r="Z10" s="14">
        <v>0.135025236256125</v>
      </c>
      <c r="AA10" s="14"/>
      <c r="AB10" s="14">
        <v>0.13549672795313</v>
      </c>
      <c r="AC10" s="14">
        <v>0.13598455144368099</v>
      </c>
      <c r="AD10" s="14">
        <v>0.125366729463117</v>
      </c>
      <c r="AE10" s="14">
        <v>0.179349259936918</v>
      </c>
      <c r="AF10" s="14">
        <v>0.13347635467313601</v>
      </c>
      <c r="AG10" s="14"/>
      <c r="AH10" s="14">
        <v>0.18393547057667101</v>
      </c>
      <c r="AI10" s="14">
        <v>0.117241983422171</v>
      </c>
      <c r="AJ10" s="14"/>
      <c r="AK10" s="14">
        <v>0.16676680668716901</v>
      </c>
      <c r="AL10" s="14">
        <v>0.124251778087153</v>
      </c>
      <c r="AM10" s="14"/>
      <c r="AN10" s="14">
        <v>0.16225274477419099</v>
      </c>
      <c r="AO10" s="14">
        <v>0.115346259430141</v>
      </c>
      <c r="AP10" s="14"/>
      <c r="AQ10" s="14">
        <v>0.150667776258539</v>
      </c>
      <c r="AR10" s="14">
        <v>0.12965210118923501</v>
      </c>
      <c r="AS10" s="14">
        <v>0.137296584971458</v>
      </c>
    </row>
    <row r="11" spans="2:45" ht="43.5" x14ac:dyDescent="0.35">
      <c r="B11" s="15" t="s">
        <v>88</v>
      </c>
      <c r="C11" s="14">
        <v>0.37999402289176798</v>
      </c>
      <c r="D11" s="14">
        <v>0.35929268818467303</v>
      </c>
      <c r="E11" s="14">
        <v>0.40164612084253498</v>
      </c>
      <c r="F11" s="14"/>
      <c r="G11" s="14">
        <v>0.35598144811167698</v>
      </c>
      <c r="H11" s="14">
        <v>0.36401730425142798</v>
      </c>
      <c r="I11" s="14">
        <v>0.38346480415421402</v>
      </c>
      <c r="J11" s="14">
        <v>0.42435792606338502</v>
      </c>
      <c r="K11" s="14">
        <v>0.365686070478484</v>
      </c>
      <c r="L11" s="14"/>
      <c r="M11" s="14">
        <v>0.39336466193622399</v>
      </c>
      <c r="N11" s="14">
        <v>0.41617796126303802</v>
      </c>
      <c r="O11" s="14">
        <v>0.33351877533684099</v>
      </c>
      <c r="P11" s="14">
        <v>0.369954856030353</v>
      </c>
      <c r="Q11" s="14"/>
      <c r="R11" s="14">
        <v>0.36968816445453501</v>
      </c>
      <c r="S11" s="14">
        <v>0.41975183886877199</v>
      </c>
      <c r="T11" s="14">
        <v>0.33091413476069698</v>
      </c>
      <c r="U11" s="14">
        <v>0.41928955303863302</v>
      </c>
      <c r="V11" s="14">
        <v>0.35937955332213101</v>
      </c>
      <c r="W11" s="14">
        <v>0.33245124876104098</v>
      </c>
      <c r="X11" s="14">
        <v>0.448664153683417</v>
      </c>
      <c r="Y11" s="14">
        <v>0.376775849021106</v>
      </c>
      <c r="Z11" s="14">
        <v>0.34764625750140599</v>
      </c>
      <c r="AA11" s="14"/>
      <c r="AB11" s="14">
        <v>0.31022638377881301</v>
      </c>
      <c r="AC11" s="14">
        <v>0.38205340980067898</v>
      </c>
      <c r="AD11" s="14">
        <v>0.40896940831615303</v>
      </c>
      <c r="AE11" s="14">
        <v>0.460601946055822</v>
      </c>
      <c r="AF11" s="14">
        <v>0.35960371880593001</v>
      </c>
      <c r="AG11" s="14"/>
      <c r="AH11" s="14">
        <v>0.36323560838563101</v>
      </c>
      <c r="AI11" s="14">
        <v>0.39335733383884702</v>
      </c>
      <c r="AJ11" s="14"/>
      <c r="AK11" s="14">
        <v>0.39164342585593598</v>
      </c>
      <c r="AL11" s="14">
        <v>0.38187148500178503</v>
      </c>
      <c r="AM11" s="14"/>
      <c r="AN11" s="14">
        <v>0.39294563651112702</v>
      </c>
      <c r="AO11" s="14">
        <v>0.36737615164124199</v>
      </c>
      <c r="AP11" s="14"/>
      <c r="AQ11" s="14">
        <v>0.38584148291952403</v>
      </c>
      <c r="AR11" s="14">
        <v>0.383655344146001</v>
      </c>
      <c r="AS11" s="14">
        <v>0.35694786052000999</v>
      </c>
    </row>
    <row r="12" spans="2:45" ht="29" x14ac:dyDescent="0.35">
      <c r="B12" s="15" t="s">
        <v>89</v>
      </c>
      <c r="C12" s="14">
        <v>0.23699211753049301</v>
      </c>
      <c r="D12" s="14">
        <v>0.244415806978282</v>
      </c>
      <c r="E12" s="14">
        <v>0.229962451620078</v>
      </c>
      <c r="F12" s="14"/>
      <c r="G12" s="14">
        <v>0.197001127556127</v>
      </c>
      <c r="H12" s="14">
        <v>0.24277942856554599</v>
      </c>
      <c r="I12" s="14">
        <v>0.224311063436331</v>
      </c>
      <c r="J12" s="14">
        <v>0.24817803902821001</v>
      </c>
      <c r="K12" s="14">
        <v>0.27296270069214201</v>
      </c>
      <c r="L12" s="14"/>
      <c r="M12" s="14">
        <v>0.24793059960001201</v>
      </c>
      <c r="N12" s="14">
        <v>0.25498716784230402</v>
      </c>
      <c r="O12" s="14">
        <v>0.23228299018695001</v>
      </c>
      <c r="P12" s="14">
        <v>0.21145432501627301</v>
      </c>
      <c r="Q12" s="14"/>
      <c r="R12" s="14">
        <v>0.19273111575534599</v>
      </c>
      <c r="S12" s="14">
        <v>0.25648264784783398</v>
      </c>
      <c r="T12" s="14">
        <v>0.28902850004848901</v>
      </c>
      <c r="U12" s="14">
        <v>0.24292416709766601</v>
      </c>
      <c r="V12" s="14">
        <v>0.220673064511651</v>
      </c>
      <c r="W12" s="14">
        <v>0.23159573107842299</v>
      </c>
      <c r="X12" s="14">
        <v>0.231323154922708</v>
      </c>
      <c r="Y12" s="14">
        <v>0.248857254637467</v>
      </c>
      <c r="Z12" s="14">
        <v>0.23763969032438501</v>
      </c>
      <c r="AA12" s="14"/>
      <c r="AB12" s="14">
        <v>0.256066356812584</v>
      </c>
      <c r="AC12" s="14">
        <v>0.23612933010401199</v>
      </c>
      <c r="AD12" s="14">
        <v>0.23675467520402901</v>
      </c>
      <c r="AE12" s="14">
        <v>0.20760954591939601</v>
      </c>
      <c r="AF12" s="14">
        <v>0.22605285342387499</v>
      </c>
      <c r="AG12" s="14"/>
      <c r="AH12" s="14">
        <v>0.233003274340259</v>
      </c>
      <c r="AI12" s="14">
        <v>0.23649183923169501</v>
      </c>
      <c r="AJ12" s="14"/>
      <c r="AK12" s="14">
        <v>0.20737065429045701</v>
      </c>
      <c r="AL12" s="14">
        <v>0.24783823937796901</v>
      </c>
      <c r="AM12" s="14"/>
      <c r="AN12" s="14">
        <v>0.23208367651214801</v>
      </c>
      <c r="AO12" s="14">
        <v>0.24549885083314901</v>
      </c>
      <c r="AP12" s="14"/>
      <c r="AQ12" s="14">
        <v>0.22777721243736501</v>
      </c>
      <c r="AR12" s="14">
        <v>0.25063022153929199</v>
      </c>
      <c r="AS12" s="14">
        <v>0.22318389190798299</v>
      </c>
    </row>
    <row r="13" spans="2:45" ht="29" x14ac:dyDescent="0.35">
      <c r="B13" s="15" t="s">
        <v>90</v>
      </c>
      <c r="C13" s="14">
        <v>0.112664594349321</v>
      </c>
      <c r="D13" s="14">
        <v>0.10628853108956</v>
      </c>
      <c r="E13" s="14">
        <v>0.11932488136663801</v>
      </c>
      <c r="F13" s="14"/>
      <c r="G13" s="14">
        <v>7.9188079750622101E-2</v>
      </c>
      <c r="H13" s="14">
        <v>0.111133331260867</v>
      </c>
      <c r="I13" s="14">
        <v>0.11362113815155001</v>
      </c>
      <c r="J13" s="14">
        <v>0.119956627995191</v>
      </c>
      <c r="K13" s="14">
        <v>0.138978071620463</v>
      </c>
      <c r="L13" s="14"/>
      <c r="M13" s="14">
        <v>9.2770181625260503E-2</v>
      </c>
      <c r="N13" s="14">
        <v>0.110360324313467</v>
      </c>
      <c r="O13" s="14">
        <v>0.13508710903753199</v>
      </c>
      <c r="P13" s="14">
        <v>0.116621218076307</v>
      </c>
      <c r="Q13" s="14"/>
      <c r="R13" s="14">
        <v>0.127086579218881</v>
      </c>
      <c r="S13" s="14">
        <v>0.110372234566708</v>
      </c>
      <c r="T13" s="14">
        <v>0.113825470638986</v>
      </c>
      <c r="U13" s="14">
        <v>9.4787247949782896E-2</v>
      </c>
      <c r="V13" s="14">
        <v>0.13097076075455799</v>
      </c>
      <c r="W13" s="14">
        <v>0.11876299263134001</v>
      </c>
      <c r="X13" s="14">
        <v>8.7208479627125302E-2</v>
      </c>
      <c r="Y13" s="14">
        <v>6.5059204025263606E-2</v>
      </c>
      <c r="Z13" s="14">
        <v>0.13258087818821099</v>
      </c>
      <c r="AA13" s="14"/>
      <c r="AB13" s="14">
        <v>0.15692762617534201</v>
      </c>
      <c r="AC13" s="14">
        <v>0.12528429278737499</v>
      </c>
      <c r="AD13" s="14">
        <v>8.6758655919293104E-2</v>
      </c>
      <c r="AE13" s="14">
        <v>5.5614283817539897E-2</v>
      </c>
      <c r="AF13" s="14">
        <v>8.9002479453883301E-2</v>
      </c>
      <c r="AG13" s="14"/>
      <c r="AH13" s="14">
        <v>6.9277794424278505E-2</v>
      </c>
      <c r="AI13" s="14">
        <v>0.13282412819676301</v>
      </c>
      <c r="AJ13" s="14"/>
      <c r="AK13" s="14">
        <v>7.9694670405444201E-2</v>
      </c>
      <c r="AL13" s="14">
        <v>0.128630541466695</v>
      </c>
      <c r="AM13" s="14"/>
      <c r="AN13" s="14">
        <v>7.9226314522836599E-2</v>
      </c>
      <c r="AO13" s="14">
        <v>0.141716071969582</v>
      </c>
      <c r="AP13" s="14"/>
      <c r="AQ13" s="14">
        <v>9.5554901868821096E-2</v>
      </c>
      <c r="AR13" s="14">
        <v>0.11785902526526</v>
      </c>
      <c r="AS13" s="14">
        <v>0.121911014770648</v>
      </c>
    </row>
    <row r="14" spans="2:45" ht="29" x14ac:dyDescent="0.35">
      <c r="B14" s="15" t="s">
        <v>91</v>
      </c>
      <c r="C14" s="14">
        <v>1.28156659186889E-2</v>
      </c>
      <c r="D14" s="14">
        <v>1.1789900567215799E-2</v>
      </c>
      <c r="E14" s="14">
        <v>1.2964150484500199E-2</v>
      </c>
      <c r="F14" s="14"/>
      <c r="G14" s="14">
        <v>1.14044382699052E-2</v>
      </c>
      <c r="H14" s="14">
        <v>1.8021116578697802E-2</v>
      </c>
      <c r="I14" s="14">
        <v>1.9537918737416001E-2</v>
      </c>
      <c r="J14" s="14">
        <v>6.4827040793394098E-3</v>
      </c>
      <c r="K14" s="14">
        <v>7.4139701968156304E-3</v>
      </c>
      <c r="L14" s="14"/>
      <c r="M14" s="14">
        <v>8.8084871856861802E-3</v>
      </c>
      <c r="N14" s="14">
        <v>8.3659393397252698E-3</v>
      </c>
      <c r="O14" s="14">
        <v>5.47277761181996E-3</v>
      </c>
      <c r="P14" s="14">
        <v>2.6404000454801999E-2</v>
      </c>
      <c r="Q14" s="14"/>
      <c r="R14" s="14">
        <v>6.5402013270878401E-3</v>
      </c>
      <c r="S14" s="14">
        <v>8.8299878661915795E-3</v>
      </c>
      <c r="T14" s="14">
        <v>1.02802931924326E-2</v>
      </c>
      <c r="U14" s="14">
        <v>3.2371654683738503E-2</v>
      </c>
      <c r="V14" s="14">
        <v>1.91890021716347E-2</v>
      </c>
      <c r="W14" s="14">
        <v>2.4897456212637E-2</v>
      </c>
      <c r="X14" s="14">
        <v>6.3682307599386102E-3</v>
      </c>
      <c r="Y14" s="14">
        <v>0</v>
      </c>
      <c r="Z14" s="14">
        <v>6.9510040223963801E-3</v>
      </c>
      <c r="AA14" s="14"/>
      <c r="AB14" s="14">
        <v>2.0477482119896601E-2</v>
      </c>
      <c r="AC14" s="14">
        <v>1.15685325748206E-2</v>
      </c>
      <c r="AD14" s="14">
        <v>8.4668640390389606E-3</v>
      </c>
      <c r="AE14" s="14">
        <v>0</v>
      </c>
      <c r="AF14" s="14">
        <v>2.7825140649094901E-2</v>
      </c>
      <c r="AG14" s="14"/>
      <c r="AH14" s="14">
        <v>5.9331644408389698E-3</v>
      </c>
      <c r="AI14" s="14">
        <v>1.4134100723325001E-2</v>
      </c>
      <c r="AJ14" s="14"/>
      <c r="AK14" s="14">
        <v>3.3044916805935898E-3</v>
      </c>
      <c r="AL14" s="14">
        <v>1.5280393218531901E-2</v>
      </c>
      <c r="AM14" s="14"/>
      <c r="AN14" s="14">
        <v>6.1546906489567199E-3</v>
      </c>
      <c r="AO14" s="14">
        <v>1.6159467310782199E-2</v>
      </c>
      <c r="AP14" s="14"/>
      <c r="AQ14" s="14">
        <v>4.6525421166362397E-3</v>
      </c>
      <c r="AR14" s="14">
        <v>8.9972601226079307E-3</v>
      </c>
      <c r="AS14" s="14">
        <v>3.2132201216184902E-2</v>
      </c>
    </row>
    <row r="15" spans="2:45" x14ac:dyDescent="0.35">
      <c r="B15" s="15" t="s">
        <v>70</v>
      </c>
      <c r="C15" s="23">
        <v>1.6817630973111699E-2</v>
      </c>
      <c r="D15" s="23">
        <v>1.6735544566340299E-2</v>
      </c>
      <c r="E15" s="23">
        <v>1.6933635471549399E-2</v>
      </c>
      <c r="F15" s="23"/>
      <c r="G15" s="23">
        <v>1.0836337540619001E-2</v>
      </c>
      <c r="H15" s="23">
        <v>2.1073971057515399E-2</v>
      </c>
      <c r="I15" s="23">
        <v>2.1642506190189401E-2</v>
      </c>
      <c r="J15" s="23">
        <v>1.14854138798641E-2</v>
      </c>
      <c r="K15" s="23">
        <v>1.8396387530710101E-2</v>
      </c>
      <c r="L15" s="23"/>
      <c r="M15" s="23">
        <v>1.3492828945869201E-2</v>
      </c>
      <c r="N15" s="23">
        <v>2.3771945779690599E-2</v>
      </c>
      <c r="O15" s="23">
        <v>9.8873090811311196E-3</v>
      </c>
      <c r="P15" s="23">
        <v>1.9603286843222999E-2</v>
      </c>
      <c r="Q15" s="23"/>
      <c r="R15" s="23">
        <v>1.23922181197893E-2</v>
      </c>
      <c r="S15" s="23">
        <v>2.00007106180747E-2</v>
      </c>
      <c r="T15" s="23">
        <v>2.8161150696947398E-2</v>
      </c>
      <c r="U15" s="23">
        <v>2.1769733326963199E-2</v>
      </c>
      <c r="V15" s="23">
        <v>0</v>
      </c>
      <c r="W15" s="23">
        <v>2.4286372202621601E-2</v>
      </c>
      <c r="X15" s="23">
        <v>9.1399766641470804E-3</v>
      </c>
      <c r="Y15" s="23">
        <v>2.4866756940951699E-2</v>
      </c>
      <c r="Z15" s="23">
        <v>1.4092763807610801E-2</v>
      </c>
      <c r="AA15" s="23"/>
      <c r="AB15" s="23">
        <v>2.1541467922707998E-2</v>
      </c>
      <c r="AC15" s="23">
        <v>2.0241152265711999E-2</v>
      </c>
      <c r="AD15" s="23">
        <v>1.3398797076829E-2</v>
      </c>
      <c r="AE15" s="23">
        <v>7.2275985744378202E-3</v>
      </c>
      <c r="AF15" s="23">
        <v>0</v>
      </c>
      <c r="AG15" s="23"/>
      <c r="AH15" s="23">
        <v>1.0114834530169099E-2</v>
      </c>
      <c r="AI15" s="23">
        <v>1.29893297405607E-2</v>
      </c>
      <c r="AJ15" s="23"/>
      <c r="AK15" s="23">
        <v>1.0772206309352101E-2</v>
      </c>
      <c r="AL15" s="23">
        <v>1.36963686904122E-2</v>
      </c>
      <c r="AM15" s="23"/>
      <c r="AN15" s="23">
        <v>1.13536774549996E-2</v>
      </c>
      <c r="AO15" s="23">
        <v>1.9839339025844501E-2</v>
      </c>
      <c r="AP15" s="23"/>
      <c r="AQ15" s="23">
        <v>1.4452431696704999E-2</v>
      </c>
      <c r="AR15" s="23">
        <v>1.4904618023237601E-2</v>
      </c>
      <c r="AS15" s="23">
        <v>1.57303194671451E-2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97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29" x14ac:dyDescent="0.35">
      <c r="B9" s="15" t="s">
        <v>86</v>
      </c>
      <c r="C9" s="14">
        <v>8.4991440491031606E-2</v>
      </c>
      <c r="D9" s="14">
        <v>9.5762231934670303E-2</v>
      </c>
      <c r="E9" s="14">
        <v>7.4282627219032796E-2</v>
      </c>
      <c r="F9" s="14"/>
      <c r="G9" s="14">
        <v>0.13694536934142701</v>
      </c>
      <c r="H9" s="14">
        <v>7.6293066920330194E-2</v>
      </c>
      <c r="I9" s="14">
        <v>8.5130345933973395E-2</v>
      </c>
      <c r="J9" s="14">
        <v>8.0818079244706603E-2</v>
      </c>
      <c r="K9" s="14">
        <v>4.70060754482923E-2</v>
      </c>
      <c r="L9" s="14"/>
      <c r="M9" s="14">
        <v>6.3120273678133804E-2</v>
      </c>
      <c r="N9" s="14">
        <v>7.3545800872271402E-2</v>
      </c>
      <c r="O9" s="14">
        <v>0.10086582502453401</v>
      </c>
      <c r="P9" s="14">
        <v>0.106400428021693</v>
      </c>
      <c r="Q9" s="14"/>
      <c r="R9" s="14">
        <v>8.7073566922336601E-2</v>
      </c>
      <c r="S9" s="14">
        <v>0.10233482364513</v>
      </c>
      <c r="T9" s="14">
        <v>9.8893359511163695E-2</v>
      </c>
      <c r="U9" s="14">
        <v>4.3352049520901798E-2</v>
      </c>
      <c r="V9" s="14">
        <v>5.78878546892138E-2</v>
      </c>
      <c r="W9" s="14">
        <v>0.111020586679978</v>
      </c>
      <c r="X9" s="14">
        <v>0.106898094843753</v>
      </c>
      <c r="Y9" s="14">
        <v>4.8201047281775197E-2</v>
      </c>
      <c r="Z9" s="14">
        <v>8.1745033185270696E-2</v>
      </c>
      <c r="AA9" s="14"/>
      <c r="AB9" s="14">
        <v>8.5235312555700299E-2</v>
      </c>
      <c r="AC9" s="14">
        <v>7.4052062156035894E-2</v>
      </c>
      <c r="AD9" s="14">
        <v>9.37347003674181E-2</v>
      </c>
      <c r="AE9" s="14">
        <v>7.50060481805368E-2</v>
      </c>
      <c r="AF9" s="14">
        <v>0.13223675000778001</v>
      </c>
      <c r="AG9" s="14"/>
      <c r="AH9" s="14">
        <v>0.12595035552959799</v>
      </c>
      <c r="AI9" s="14">
        <v>7.0361496128896903E-2</v>
      </c>
      <c r="AJ9" s="14"/>
      <c r="AK9" s="14">
        <v>0.111963203735068</v>
      </c>
      <c r="AL9" s="14">
        <v>6.9853599452351894E-2</v>
      </c>
      <c r="AM9" s="14"/>
      <c r="AN9" s="14">
        <v>0.106186580749802</v>
      </c>
      <c r="AO9" s="14">
        <v>6.7834262426748199E-2</v>
      </c>
      <c r="AP9" s="14"/>
      <c r="AQ9" s="14">
        <v>0.100669495965998</v>
      </c>
      <c r="AR9" s="14">
        <v>8.4828014639549407E-2</v>
      </c>
      <c r="AS9" s="14">
        <v>6.1183989344871501E-2</v>
      </c>
    </row>
    <row r="10" spans="2:45" ht="29" x14ac:dyDescent="0.35">
      <c r="B10" s="15" t="s">
        <v>87</v>
      </c>
      <c r="C10" s="14">
        <v>0.16121268590306501</v>
      </c>
      <c r="D10" s="14">
        <v>0.16969234056455701</v>
      </c>
      <c r="E10" s="14">
        <v>0.151910995670058</v>
      </c>
      <c r="F10" s="14"/>
      <c r="G10" s="14">
        <v>0.28714247073651</v>
      </c>
      <c r="H10" s="14">
        <v>0.16727469698929301</v>
      </c>
      <c r="I10" s="14">
        <v>0.11886636157566099</v>
      </c>
      <c r="J10" s="14">
        <v>0.12402592294975801</v>
      </c>
      <c r="K10" s="14">
        <v>0.12131883698915299</v>
      </c>
      <c r="L10" s="14"/>
      <c r="M10" s="14">
        <v>0.169792097036599</v>
      </c>
      <c r="N10" s="14">
        <v>0.16221828812990199</v>
      </c>
      <c r="O10" s="14">
        <v>0.152884949227894</v>
      </c>
      <c r="P10" s="14">
        <v>0.15613507585924299</v>
      </c>
      <c r="Q10" s="14"/>
      <c r="R10" s="14">
        <v>0.17783475094368201</v>
      </c>
      <c r="S10" s="14">
        <v>0.109801872380973</v>
      </c>
      <c r="T10" s="14">
        <v>0.13465272807836201</v>
      </c>
      <c r="U10" s="14">
        <v>0.1869812868372</v>
      </c>
      <c r="V10" s="14">
        <v>0.19263851260214901</v>
      </c>
      <c r="W10" s="14">
        <v>0.203214047276354</v>
      </c>
      <c r="X10" s="14">
        <v>0.114060238167141</v>
      </c>
      <c r="Y10" s="14">
        <v>0.194696885049886</v>
      </c>
      <c r="Z10" s="14">
        <v>0.17168182653045</v>
      </c>
      <c r="AA10" s="14"/>
      <c r="AB10" s="14">
        <v>0.14302594731658999</v>
      </c>
      <c r="AC10" s="14">
        <v>0.16444470246586601</v>
      </c>
      <c r="AD10" s="14">
        <v>0.164238005594014</v>
      </c>
      <c r="AE10" s="14">
        <v>0.19446837564457001</v>
      </c>
      <c r="AF10" s="14">
        <v>0.34737487645144699</v>
      </c>
      <c r="AG10" s="14"/>
      <c r="AH10" s="14">
        <v>0.22118612177625999</v>
      </c>
      <c r="AI10" s="14">
        <v>0.13174078995258401</v>
      </c>
      <c r="AJ10" s="14"/>
      <c r="AK10" s="14">
        <v>0.21634206273951201</v>
      </c>
      <c r="AL10" s="14">
        <v>0.13788568259096301</v>
      </c>
      <c r="AM10" s="14"/>
      <c r="AN10" s="14">
        <v>0.180761579997119</v>
      </c>
      <c r="AO10" s="14">
        <v>0.14263531990252301</v>
      </c>
      <c r="AP10" s="14"/>
      <c r="AQ10" s="14">
        <v>0.19366704882525199</v>
      </c>
      <c r="AR10" s="14">
        <v>0.14658312119002301</v>
      </c>
      <c r="AS10" s="14">
        <v>0.15439294864567399</v>
      </c>
    </row>
    <row r="11" spans="2:45" ht="43.5" x14ac:dyDescent="0.35">
      <c r="B11" s="15" t="s">
        <v>88</v>
      </c>
      <c r="C11" s="14">
        <v>0.34314744691092702</v>
      </c>
      <c r="D11" s="14">
        <v>0.32953907594161203</v>
      </c>
      <c r="E11" s="14">
        <v>0.35756463419217699</v>
      </c>
      <c r="F11" s="14"/>
      <c r="G11" s="14">
        <v>0.35230765882034099</v>
      </c>
      <c r="H11" s="14">
        <v>0.35816089674034701</v>
      </c>
      <c r="I11" s="14">
        <v>0.35811450747849199</v>
      </c>
      <c r="J11" s="14">
        <v>0.33983457873497902</v>
      </c>
      <c r="K11" s="14">
        <v>0.30096391253617699</v>
      </c>
      <c r="L11" s="14"/>
      <c r="M11" s="14">
        <v>0.38955801384356298</v>
      </c>
      <c r="N11" s="14">
        <v>0.34158595849363599</v>
      </c>
      <c r="O11" s="14">
        <v>0.30712569794182998</v>
      </c>
      <c r="P11" s="14">
        <v>0.32613938092296502</v>
      </c>
      <c r="Q11" s="14"/>
      <c r="R11" s="14">
        <v>0.38170298370620498</v>
      </c>
      <c r="S11" s="14">
        <v>0.35556699595522701</v>
      </c>
      <c r="T11" s="14">
        <v>0.30912986287717797</v>
      </c>
      <c r="U11" s="14">
        <v>0.336851598854155</v>
      </c>
      <c r="V11" s="14">
        <v>0.31292883800343002</v>
      </c>
      <c r="W11" s="14">
        <v>0.32013797341991801</v>
      </c>
      <c r="X11" s="14">
        <v>0.35305303910207297</v>
      </c>
      <c r="Y11" s="14">
        <v>0.38463178226848499</v>
      </c>
      <c r="Z11" s="14">
        <v>0.327045475276387</v>
      </c>
      <c r="AA11" s="14"/>
      <c r="AB11" s="14">
        <v>0.25635129428030001</v>
      </c>
      <c r="AC11" s="14">
        <v>0.32446762751816099</v>
      </c>
      <c r="AD11" s="14">
        <v>0.40922502946869299</v>
      </c>
      <c r="AE11" s="14">
        <v>0.415502066583258</v>
      </c>
      <c r="AF11" s="14">
        <v>0.338756902992076</v>
      </c>
      <c r="AG11" s="14"/>
      <c r="AH11" s="14">
        <v>0.35680138185926802</v>
      </c>
      <c r="AI11" s="14">
        <v>0.34391028992054801</v>
      </c>
      <c r="AJ11" s="14"/>
      <c r="AK11" s="14">
        <v>0.37160831018892099</v>
      </c>
      <c r="AL11" s="14">
        <v>0.33629878245852002</v>
      </c>
      <c r="AM11" s="14"/>
      <c r="AN11" s="14">
        <v>0.379966426994788</v>
      </c>
      <c r="AO11" s="14">
        <v>0.31494538789210602</v>
      </c>
      <c r="AP11" s="14"/>
      <c r="AQ11" s="14">
        <v>0.38448797208823199</v>
      </c>
      <c r="AR11" s="14">
        <v>0.33556180018313297</v>
      </c>
      <c r="AS11" s="14">
        <v>0.31348686544557203</v>
      </c>
    </row>
    <row r="12" spans="2:45" ht="29" x14ac:dyDescent="0.35">
      <c r="B12" s="15" t="s">
        <v>89</v>
      </c>
      <c r="C12" s="14">
        <v>0.24754909758930299</v>
      </c>
      <c r="D12" s="14">
        <v>0.250831315478732</v>
      </c>
      <c r="E12" s="14">
        <v>0.24472220848427101</v>
      </c>
      <c r="F12" s="14"/>
      <c r="G12" s="14">
        <v>0.14640104459655101</v>
      </c>
      <c r="H12" s="14">
        <v>0.230207621346708</v>
      </c>
      <c r="I12" s="14">
        <v>0.25469179488799498</v>
      </c>
      <c r="J12" s="14">
        <v>0.28863956909594501</v>
      </c>
      <c r="K12" s="14">
        <v>0.314068475346089</v>
      </c>
      <c r="L12" s="14"/>
      <c r="M12" s="14">
        <v>0.26032781568991398</v>
      </c>
      <c r="N12" s="14">
        <v>0.26153135816686501</v>
      </c>
      <c r="O12" s="14">
        <v>0.25360088926046798</v>
      </c>
      <c r="P12" s="14">
        <v>0.215209940919314</v>
      </c>
      <c r="Q12" s="14"/>
      <c r="R12" s="14">
        <v>0.21475792069452701</v>
      </c>
      <c r="S12" s="14">
        <v>0.30235425791200699</v>
      </c>
      <c r="T12" s="14">
        <v>0.26165529431865497</v>
      </c>
      <c r="U12" s="14">
        <v>0.22995547239623401</v>
      </c>
      <c r="V12" s="14">
        <v>0.22291887845971101</v>
      </c>
      <c r="W12" s="14">
        <v>0.18095998717822001</v>
      </c>
      <c r="X12" s="14">
        <v>0.31458464787878498</v>
      </c>
      <c r="Y12" s="14">
        <v>0.264732502091238</v>
      </c>
      <c r="Z12" s="14">
        <v>0.234873655056861</v>
      </c>
      <c r="AA12" s="14"/>
      <c r="AB12" s="14">
        <v>0.25171217835348397</v>
      </c>
      <c r="AC12" s="14">
        <v>0.28032607700858803</v>
      </c>
      <c r="AD12" s="14">
        <v>0.21801982850911</v>
      </c>
      <c r="AE12" s="14">
        <v>0.23364424642943801</v>
      </c>
      <c r="AF12" s="14">
        <v>6.5730718064364896E-2</v>
      </c>
      <c r="AG12" s="14"/>
      <c r="AH12" s="14">
        <v>0.18429233418466501</v>
      </c>
      <c r="AI12" s="14">
        <v>0.27464397847164901</v>
      </c>
      <c r="AJ12" s="14"/>
      <c r="AK12" s="14">
        <v>0.19684897625050299</v>
      </c>
      <c r="AL12" s="14">
        <v>0.27194852576904599</v>
      </c>
      <c r="AM12" s="14"/>
      <c r="AN12" s="14">
        <v>0.237543507744892</v>
      </c>
      <c r="AO12" s="14">
        <v>0.25725477419246401</v>
      </c>
      <c r="AP12" s="14"/>
      <c r="AQ12" s="14">
        <v>0.22941603377848899</v>
      </c>
      <c r="AR12" s="14">
        <v>0.25919155293513901</v>
      </c>
      <c r="AS12" s="14">
        <v>0.25069485918871098</v>
      </c>
    </row>
    <row r="13" spans="2:45" ht="29" x14ac:dyDescent="0.35">
      <c r="B13" s="15" t="s">
        <v>90</v>
      </c>
      <c r="C13" s="14">
        <v>0.12196083488356201</v>
      </c>
      <c r="D13" s="14">
        <v>0.11762148247976099</v>
      </c>
      <c r="E13" s="14">
        <v>0.126582789890027</v>
      </c>
      <c r="F13" s="14"/>
      <c r="G13" s="14">
        <v>6.7645794877694301E-2</v>
      </c>
      <c r="H13" s="14">
        <v>0.124596467454773</v>
      </c>
      <c r="I13" s="14">
        <v>0.12662192038607301</v>
      </c>
      <c r="J13" s="14">
        <v>0.121712295829996</v>
      </c>
      <c r="K13" s="14">
        <v>0.16938542462005299</v>
      </c>
      <c r="L13" s="14"/>
      <c r="M13" s="14">
        <v>9.4503024029207905E-2</v>
      </c>
      <c r="N13" s="14">
        <v>0.126572357842409</v>
      </c>
      <c r="O13" s="14">
        <v>0.150337287459921</v>
      </c>
      <c r="P13" s="14">
        <v>0.124250144374628</v>
      </c>
      <c r="Q13" s="14"/>
      <c r="R13" s="14">
        <v>0.110610646284811</v>
      </c>
      <c r="S13" s="14">
        <v>9.6215969373802904E-2</v>
      </c>
      <c r="T13" s="14">
        <v>0.118042038455885</v>
      </c>
      <c r="U13" s="14">
        <v>0.15320588014495701</v>
      </c>
      <c r="V13" s="14">
        <v>0.170654672585352</v>
      </c>
      <c r="W13" s="14">
        <v>0.130195901245202</v>
      </c>
      <c r="X13" s="14">
        <v>0.10014374619746499</v>
      </c>
      <c r="Y13" s="14">
        <v>7.3293362953928104E-2</v>
      </c>
      <c r="Z13" s="14">
        <v>0.13957016438339401</v>
      </c>
      <c r="AA13" s="14"/>
      <c r="AB13" s="14">
        <v>0.17244599045463599</v>
      </c>
      <c r="AC13" s="14">
        <v>0.12599472471281001</v>
      </c>
      <c r="AD13" s="14">
        <v>8.9351568534301498E-2</v>
      </c>
      <c r="AE13" s="14">
        <v>7.3340055593299494E-2</v>
      </c>
      <c r="AF13" s="14">
        <v>0.115900752484331</v>
      </c>
      <c r="AG13" s="14"/>
      <c r="AH13" s="14">
        <v>9.78196704526893E-2</v>
      </c>
      <c r="AI13" s="14">
        <v>0.135607955149812</v>
      </c>
      <c r="AJ13" s="14"/>
      <c r="AK13" s="14">
        <v>8.8643136052124094E-2</v>
      </c>
      <c r="AL13" s="14">
        <v>0.140071974942483</v>
      </c>
      <c r="AM13" s="14"/>
      <c r="AN13" s="14">
        <v>8.3327926681419695E-2</v>
      </c>
      <c r="AO13" s="14">
        <v>0.15532999152084201</v>
      </c>
      <c r="AP13" s="14"/>
      <c r="AQ13" s="14">
        <v>8.25657002680628E-2</v>
      </c>
      <c r="AR13" s="14">
        <v>0.13595339359301201</v>
      </c>
      <c r="AS13" s="14">
        <v>0.139540168574083</v>
      </c>
    </row>
    <row r="14" spans="2:45" ht="29" x14ac:dyDescent="0.35">
      <c r="B14" s="15" t="s">
        <v>91</v>
      </c>
      <c r="C14" s="14">
        <v>2.0959130433850101E-2</v>
      </c>
      <c r="D14" s="14">
        <v>2.1760546202566601E-2</v>
      </c>
      <c r="E14" s="14">
        <v>1.9278592757206999E-2</v>
      </c>
      <c r="F14" s="14"/>
      <c r="G14" s="14">
        <v>9.5576616274763403E-3</v>
      </c>
      <c r="H14" s="14">
        <v>1.8452240109210798E-2</v>
      </c>
      <c r="I14" s="14">
        <v>2.2599588326235098E-2</v>
      </c>
      <c r="J14" s="14">
        <v>2.5393172676963002E-2</v>
      </c>
      <c r="K14" s="14">
        <v>2.8355213279257399E-2</v>
      </c>
      <c r="L14" s="14"/>
      <c r="M14" s="14">
        <v>1.06818954497509E-2</v>
      </c>
      <c r="N14" s="14">
        <v>1.27293669528021E-2</v>
      </c>
      <c r="O14" s="14">
        <v>2.61278179673647E-2</v>
      </c>
      <c r="P14" s="14">
        <v>3.4400298012998799E-2</v>
      </c>
      <c r="Q14" s="14"/>
      <c r="R14" s="14">
        <v>1.81925899290045E-2</v>
      </c>
      <c r="S14" s="14">
        <v>1.45293573860533E-2</v>
      </c>
      <c r="T14" s="14">
        <v>3.6026010876800303E-2</v>
      </c>
      <c r="U14" s="14">
        <v>2.4762281155076699E-2</v>
      </c>
      <c r="V14" s="14">
        <v>3.6789268651401599E-2</v>
      </c>
      <c r="W14" s="14">
        <v>2.57589529679862E-2</v>
      </c>
      <c r="X14" s="14">
        <v>0</v>
      </c>
      <c r="Y14" s="14">
        <v>0</v>
      </c>
      <c r="Z14" s="14">
        <v>2.69873495977264E-2</v>
      </c>
      <c r="AA14" s="14"/>
      <c r="AB14" s="14">
        <v>5.1418907652959797E-2</v>
      </c>
      <c r="AC14" s="14">
        <v>1.2096797375688501E-2</v>
      </c>
      <c r="AD14" s="14">
        <v>1.23827028522406E-2</v>
      </c>
      <c r="AE14" s="14">
        <v>1.47670125528275E-3</v>
      </c>
      <c r="AF14" s="14">
        <v>0</v>
      </c>
      <c r="AG14" s="14"/>
      <c r="AH14" s="14">
        <v>5.1532655699056597E-3</v>
      </c>
      <c r="AI14" s="14">
        <v>2.74296190530741E-2</v>
      </c>
      <c r="AJ14" s="14"/>
      <c r="AK14" s="14">
        <v>7.9143794693135195E-3</v>
      </c>
      <c r="AL14" s="14">
        <v>2.5860418442201299E-2</v>
      </c>
      <c r="AM14" s="14"/>
      <c r="AN14" s="14">
        <v>6.5636835437629902E-3</v>
      </c>
      <c r="AO14" s="14">
        <v>3.22664182572392E-2</v>
      </c>
      <c r="AP14" s="14"/>
      <c r="AQ14" s="14">
        <v>5.2575893580532797E-3</v>
      </c>
      <c r="AR14" s="14">
        <v>1.5897911228855099E-2</v>
      </c>
      <c r="AS14" s="14">
        <v>5.2671702073017503E-2</v>
      </c>
    </row>
    <row r="15" spans="2:45" x14ac:dyDescent="0.35">
      <c r="B15" s="15" t="s">
        <v>70</v>
      </c>
      <c r="C15" s="23">
        <v>2.0179363788262301E-2</v>
      </c>
      <c r="D15" s="23">
        <v>1.4793007398100201E-2</v>
      </c>
      <c r="E15" s="23">
        <v>2.5658151787226399E-2</v>
      </c>
      <c r="F15" s="23"/>
      <c r="G15" s="23">
        <v>0</v>
      </c>
      <c r="H15" s="23">
        <v>2.50150104393385E-2</v>
      </c>
      <c r="I15" s="23">
        <v>3.3975481411570703E-2</v>
      </c>
      <c r="J15" s="23">
        <v>1.9576381467652001E-2</v>
      </c>
      <c r="K15" s="23">
        <v>1.8902061780978301E-2</v>
      </c>
      <c r="L15" s="23"/>
      <c r="M15" s="23">
        <v>1.20168802728319E-2</v>
      </c>
      <c r="N15" s="23">
        <v>2.18168695421137E-2</v>
      </c>
      <c r="O15" s="23">
        <v>9.0575331179885803E-3</v>
      </c>
      <c r="P15" s="23">
        <v>3.7464731889158699E-2</v>
      </c>
      <c r="Q15" s="23"/>
      <c r="R15" s="23">
        <v>9.8275415194340396E-3</v>
      </c>
      <c r="S15" s="23">
        <v>1.9196723346806201E-2</v>
      </c>
      <c r="T15" s="23">
        <v>4.16007058819561E-2</v>
      </c>
      <c r="U15" s="23">
        <v>2.4891431091475801E-2</v>
      </c>
      <c r="V15" s="23">
        <v>6.1819750087427697E-3</v>
      </c>
      <c r="W15" s="23">
        <v>2.8712551232342599E-2</v>
      </c>
      <c r="X15" s="23">
        <v>1.1260233810781501E-2</v>
      </c>
      <c r="Y15" s="23">
        <v>3.4444420354688497E-2</v>
      </c>
      <c r="Z15" s="23">
        <v>1.8096495969910701E-2</v>
      </c>
      <c r="AA15" s="23"/>
      <c r="AB15" s="23">
        <v>3.9810369386329703E-2</v>
      </c>
      <c r="AC15" s="23">
        <v>1.8618008762850899E-2</v>
      </c>
      <c r="AD15" s="23">
        <v>1.3048164674222099E-2</v>
      </c>
      <c r="AE15" s="23">
        <v>6.5625063136149197E-3</v>
      </c>
      <c r="AF15" s="23">
        <v>0</v>
      </c>
      <c r="AG15" s="23"/>
      <c r="AH15" s="23">
        <v>8.7968706276139105E-3</v>
      </c>
      <c r="AI15" s="23">
        <v>1.6305871323436E-2</v>
      </c>
      <c r="AJ15" s="23"/>
      <c r="AK15" s="23">
        <v>6.6799315645578996E-3</v>
      </c>
      <c r="AL15" s="23">
        <v>1.8081016344435701E-2</v>
      </c>
      <c r="AM15" s="23"/>
      <c r="AN15" s="23">
        <v>5.6502942882177398E-3</v>
      </c>
      <c r="AO15" s="23">
        <v>2.9733845808077801E-2</v>
      </c>
      <c r="AP15" s="23"/>
      <c r="AQ15" s="23">
        <v>3.9361597159120899E-3</v>
      </c>
      <c r="AR15" s="23">
        <v>2.19842062302886E-2</v>
      </c>
      <c r="AS15" s="23">
        <v>2.8029466728071301E-2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98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29" x14ac:dyDescent="0.35">
      <c r="B9" s="15" t="s">
        <v>86</v>
      </c>
      <c r="C9" s="14">
        <v>8.2380926769433094E-2</v>
      </c>
      <c r="D9" s="14">
        <v>9.8353747064765795E-2</v>
      </c>
      <c r="E9" s="14">
        <v>6.6414050598368302E-2</v>
      </c>
      <c r="F9" s="14"/>
      <c r="G9" s="14">
        <v>0.171002747604387</v>
      </c>
      <c r="H9" s="14">
        <v>7.8761025051796399E-2</v>
      </c>
      <c r="I9" s="14">
        <v>9.3392347125013597E-2</v>
      </c>
      <c r="J9" s="14">
        <v>3.5681142405665701E-2</v>
      </c>
      <c r="K9" s="14">
        <v>3.9204032099381503E-2</v>
      </c>
      <c r="L9" s="14"/>
      <c r="M9" s="14">
        <v>5.1150932551998297E-2</v>
      </c>
      <c r="N9" s="14">
        <v>5.6820501867737801E-2</v>
      </c>
      <c r="O9" s="14">
        <v>0.11262447803492399</v>
      </c>
      <c r="P9" s="14">
        <v>0.11768090561441701</v>
      </c>
      <c r="Q9" s="14"/>
      <c r="R9" s="14">
        <v>7.9025072710251901E-2</v>
      </c>
      <c r="S9" s="14">
        <v>9.04116994220103E-2</v>
      </c>
      <c r="T9" s="14">
        <v>8.9260702247221005E-2</v>
      </c>
      <c r="U9" s="14">
        <v>5.4819444632176598E-2</v>
      </c>
      <c r="V9" s="14">
        <v>8.1638443683635001E-2</v>
      </c>
      <c r="W9" s="14">
        <v>9.7313553318923302E-2</v>
      </c>
      <c r="X9" s="14">
        <v>9.3375401116634907E-2</v>
      </c>
      <c r="Y9" s="14">
        <v>3.4844359911411799E-2</v>
      </c>
      <c r="Z9" s="14">
        <v>9.3591703331654202E-2</v>
      </c>
      <c r="AA9" s="14"/>
      <c r="AB9" s="14">
        <v>9.8519614206302702E-2</v>
      </c>
      <c r="AC9" s="14">
        <v>6.1628868959924699E-2</v>
      </c>
      <c r="AD9" s="14">
        <v>7.6684862070878296E-2</v>
      </c>
      <c r="AE9" s="14">
        <v>0.103141243543994</v>
      </c>
      <c r="AF9" s="14">
        <v>0.10493997261384</v>
      </c>
      <c r="AG9" s="14"/>
      <c r="AH9" s="14">
        <v>0.131561819874533</v>
      </c>
      <c r="AI9" s="14">
        <v>6.4538395806513105E-2</v>
      </c>
      <c r="AJ9" s="14"/>
      <c r="AK9" s="14">
        <v>0.108248164141116</v>
      </c>
      <c r="AL9" s="14">
        <v>6.5766832848154502E-2</v>
      </c>
      <c r="AM9" s="14"/>
      <c r="AN9" s="14">
        <v>0.10007770091217801</v>
      </c>
      <c r="AO9" s="14">
        <v>6.9716937184746197E-2</v>
      </c>
      <c r="AP9" s="14"/>
      <c r="AQ9" s="14">
        <v>8.4130371444647703E-2</v>
      </c>
      <c r="AR9" s="14">
        <v>8.4968336012558598E-2</v>
      </c>
      <c r="AS9" s="14">
        <v>7.6468487932946999E-2</v>
      </c>
    </row>
    <row r="10" spans="2:45" ht="29" x14ac:dyDescent="0.35">
      <c r="B10" s="15" t="s">
        <v>87</v>
      </c>
      <c r="C10" s="14">
        <v>9.5854449331357797E-2</v>
      </c>
      <c r="D10" s="14">
        <v>9.3526084995407099E-2</v>
      </c>
      <c r="E10" s="14">
        <v>9.8394336711074198E-2</v>
      </c>
      <c r="F10" s="14"/>
      <c r="G10" s="14">
        <v>0.162082812009674</v>
      </c>
      <c r="H10" s="14">
        <v>0.113298854856845</v>
      </c>
      <c r="I10" s="14">
        <v>8.8161467984407202E-2</v>
      </c>
      <c r="J10" s="14">
        <v>6.1003467433384501E-2</v>
      </c>
      <c r="K10" s="14">
        <v>5.8268511834878099E-2</v>
      </c>
      <c r="L10" s="14"/>
      <c r="M10" s="14">
        <v>0.101868179800193</v>
      </c>
      <c r="N10" s="14">
        <v>9.0890206754515104E-2</v>
      </c>
      <c r="O10" s="14">
        <v>0.118946587363574</v>
      </c>
      <c r="P10" s="14">
        <v>7.2875357600323501E-2</v>
      </c>
      <c r="Q10" s="14"/>
      <c r="R10" s="14">
        <v>0.133284202494339</v>
      </c>
      <c r="S10" s="14">
        <v>9.7107949844613795E-2</v>
      </c>
      <c r="T10" s="14">
        <v>8.8009286440036805E-2</v>
      </c>
      <c r="U10" s="14">
        <v>6.9906085005118607E-2</v>
      </c>
      <c r="V10" s="14">
        <v>6.0114383627475398E-2</v>
      </c>
      <c r="W10" s="14">
        <v>0.11292330681287099</v>
      </c>
      <c r="X10" s="14">
        <v>8.8652871800258798E-2</v>
      </c>
      <c r="Y10" s="14">
        <v>0.14338818306518</v>
      </c>
      <c r="Z10" s="14">
        <v>7.5077950795421497E-2</v>
      </c>
      <c r="AA10" s="14"/>
      <c r="AB10" s="14">
        <v>8.8561216736113904E-2</v>
      </c>
      <c r="AC10" s="14">
        <v>8.9498557811327997E-2</v>
      </c>
      <c r="AD10" s="14">
        <v>0.106548463179844</v>
      </c>
      <c r="AE10" s="14">
        <v>0.10951647001785</v>
      </c>
      <c r="AF10" s="14">
        <v>0.16883256029578</v>
      </c>
      <c r="AG10" s="14"/>
      <c r="AH10" s="14">
        <v>0.13522741284880599</v>
      </c>
      <c r="AI10" s="14">
        <v>7.9420387365463793E-2</v>
      </c>
      <c r="AJ10" s="14"/>
      <c r="AK10" s="14">
        <v>0.124000442553702</v>
      </c>
      <c r="AL10" s="14">
        <v>8.3606886498037394E-2</v>
      </c>
      <c r="AM10" s="14"/>
      <c r="AN10" s="14">
        <v>0.119505671342558</v>
      </c>
      <c r="AO10" s="14">
        <v>7.6818657047015598E-2</v>
      </c>
      <c r="AP10" s="14"/>
      <c r="AQ10" s="14">
        <v>0.113167700300876</v>
      </c>
      <c r="AR10" s="14">
        <v>7.9046220363512998E-2</v>
      </c>
      <c r="AS10" s="14">
        <v>0.13832184347166901</v>
      </c>
    </row>
    <row r="11" spans="2:45" ht="43.5" x14ac:dyDescent="0.35">
      <c r="B11" s="15" t="s">
        <v>88</v>
      </c>
      <c r="C11" s="14">
        <v>0.32259298251287499</v>
      </c>
      <c r="D11" s="14">
        <v>0.29461594070103397</v>
      </c>
      <c r="E11" s="14">
        <v>0.35042242918102501</v>
      </c>
      <c r="F11" s="14"/>
      <c r="G11" s="14">
        <v>0.37350876850616799</v>
      </c>
      <c r="H11" s="14">
        <v>0.35147554199464298</v>
      </c>
      <c r="I11" s="14">
        <v>0.30312594697587603</v>
      </c>
      <c r="J11" s="14">
        <v>0.35804384724589999</v>
      </c>
      <c r="K11" s="14">
        <v>0.21484257713449301</v>
      </c>
      <c r="L11" s="14"/>
      <c r="M11" s="14">
        <v>0.33988229328584402</v>
      </c>
      <c r="N11" s="14">
        <v>0.31872579072933999</v>
      </c>
      <c r="O11" s="14">
        <v>0.30455115029621899</v>
      </c>
      <c r="P11" s="14">
        <v>0.32780868094773302</v>
      </c>
      <c r="Q11" s="14"/>
      <c r="R11" s="14">
        <v>0.38402928747383203</v>
      </c>
      <c r="S11" s="14">
        <v>0.279098336667293</v>
      </c>
      <c r="T11" s="14">
        <v>0.26174648715603799</v>
      </c>
      <c r="U11" s="14">
        <v>0.28951649084874598</v>
      </c>
      <c r="V11" s="14">
        <v>0.35264603246089998</v>
      </c>
      <c r="W11" s="14">
        <v>0.35241624693635198</v>
      </c>
      <c r="X11" s="14">
        <v>0.29149278594171601</v>
      </c>
      <c r="Y11" s="14">
        <v>0.40365727091588899</v>
      </c>
      <c r="Z11" s="14">
        <v>0.324144801658097</v>
      </c>
      <c r="AA11" s="14"/>
      <c r="AB11" s="14">
        <v>0.264961250889231</v>
      </c>
      <c r="AC11" s="14">
        <v>0.34046869927558299</v>
      </c>
      <c r="AD11" s="14">
        <v>0.362682366110263</v>
      </c>
      <c r="AE11" s="14">
        <v>0.32594088096616902</v>
      </c>
      <c r="AF11" s="14">
        <v>0.36610822312895402</v>
      </c>
      <c r="AG11" s="14"/>
      <c r="AH11" s="14">
        <v>0.34366510245154003</v>
      </c>
      <c r="AI11" s="14">
        <v>0.31645474985859701</v>
      </c>
      <c r="AJ11" s="14"/>
      <c r="AK11" s="14">
        <v>0.34353791933283201</v>
      </c>
      <c r="AL11" s="14">
        <v>0.31505940466119597</v>
      </c>
      <c r="AM11" s="14"/>
      <c r="AN11" s="14">
        <v>0.34468821816357997</v>
      </c>
      <c r="AO11" s="14">
        <v>0.300751123643753</v>
      </c>
      <c r="AP11" s="14"/>
      <c r="AQ11" s="14">
        <v>0.34361400947023701</v>
      </c>
      <c r="AR11" s="14">
        <v>0.31969773234658</v>
      </c>
      <c r="AS11" s="14">
        <v>0.29815895695438299</v>
      </c>
    </row>
    <row r="12" spans="2:45" ht="29" x14ac:dyDescent="0.35">
      <c r="B12" s="15" t="s">
        <v>89</v>
      </c>
      <c r="C12" s="14">
        <v>0.29421950444700501</v>
      </c>
      <c r="D12" s="14">
        <v>0.29773291169515198</v>
      </c>
      <c r="E12" s="14">
        <v>0.291251061205269</v>
      </c>
      <c r="F12" s="14"/>
      <c r="G12" s="14">
        <v>0.18299855977360199</v>
      </c>
      <c r="H12" s="14">
        <v>0.27502862412231799</v>
      </c>
      <c r="I12" s="14">
        <v>0.29948254044675099</v>
      </c>
      <c r="J12" s="14">
        <v>0.31462691250541203</v>
      </c>
      <c r="K12" s="14">
        <v>0.401115201048935</v>
      </c>
      <c r="L12" s="14"/>
      <c r="M12" s="14">
        <v>0.32143725793676198</v>
      </c>
      <c r="N12" s="14">
        <v>0.32007189355529198</v>
      </c>
      <c r="O12" s="14">
        <v>0.28381845385222498</v>
      </c>
      <c r="P12" s="14">
        <v>0.245496181697723</v>
      </c>
      <c r="Q12" s="14"/>
      <c r="R12" s="14">
        <v>0.221408254004063</v>
      </c>
      <c r="S12" s="14">
        <v>0.33449388074039899</v>
      </c>
      <c r="T12" s="14">
        <v>0.31906967145691001</v>
      </c>
      <c r="U12" s="14">
        <v>0.311094811556415</v>
      </c>
      <c r="V12" s="14">
        <v>0.28467001414801202</v>
      </c>
      <c r="W12" s="14">
        <v>0.27655929293541298</v>
      </c>
      <c r="X12" s="14">
        <v>0.34605377114187102</v>
      </c>
      <c r="Y12" s="14">
        <v>0.26800407114747099</v>
      </c>
      <c r="Z12" s="14">
        <v>0.29131676494512498</v>
      </c>
      <c r="AA12" s="14"/>
      <c r="AB12" s="14">
        <v>0.28286603111231401</v>
      </c>
      <c r="AC12" s="14">
        <v>0.29802588806318703</v>
      </c>
      <c r="AD12" s="14">
        <v>0.28678306568366202</v>
      </c>
      <c r="AE12" s="14">
        <v>0.33407968042317898</v>
      </c>
      <c r="AF12" s="14">
        <v>0.25958413167799299</v>
      </c>
      <c r="AG12" s="14"/>
      <c r="AH12" s="14">
        <v>0.25402920232988402</v>
      </c>
      <c r="AI12" s="14">
        <v>0.31337636040594502</v>
      </c>
      <c r="AJ12" s="14"/>
      <c r="AK12" s="14">
        <v>0.27222132838451701</v>
      </c>
      <c r="AL12" s="14">
        <v>0.31183280087404303</v>
      </c>
      <c r="AM12" s="14"/>
      <c r="AN12" s="14">
        <v>0.279440115658735</v>
      </c>
      <c r="AO12" s="14">
        <v>0.30835823178064298</v>
      </c>
      <c r="AP12" s="14"/>
      <c r="AQ12" s="14">
        <v>0.29433859119231998</v>
      </c>
      <c r="AR12" s="14">
        <v>0.30760517016267303</v>
      </c>
      <c r="AS12" s="14">
        <v>0.24111761922889799</v>
      </c>
    </row>
    <row r="13" spans="2:45" ht="29" x14ac:dyDescent="0.35">
      <c r="B13" s="15" t="s">
        <v>90</v>
      </c>
      <c r="C13" s="14">
        <v>0.17249832398891901</v>
      </c>
      <c r="D13" s="14">
        <v>0.18360433535647899</v>
      </c>
      <c r="E13" s="14">
        <v>0.16162331790233</v>
      </c>
      <c r="F13" s="14"/>
      <c r="G13" s="14">
        <v>9.4907075164456803E-2</v>
      </c>
      <c r="H13" s="14">
        <v>0.142599674939348</v>
      </c>
      <c r="I13" s="14">
        <v>0.172545147415502</v>
      </c>
      <c r="J13" s="14">
        <v>0.19983445149586601</v>
      </c>
      <c r="K13" s="14">
        <v>0.25572264859066002</v>
      </c>
      <c r="L13" s="14"/>
      <c r="M13" s="14">
        <v>0.167217172993923</v>
      </c>
      <c r="N13" s="14">
        <v>0.185089274538731</v>
      </c>
      <c r="O13" s="14">
        <v>0.16174907649988499</v>
      </c>
      <c r="P13" s="14">
        <v>0.17334860118977799</v>
      </c>
      <c r="Q13" s="14"/>
      <c r="R13" s="14">
        <v>0.16562202082351901</v>
      </c>
      <c r="S13" s="14">
        <v>0.17199143123267899</v>
      </c>
      <c r="T13" s="14">
        <v>0.19408460547787901</v>
      </c>
      <c r="U13" s="14">
        <v>0.23317272584004101</v>
      </c>
      <c r="V13" s="14">
        <v>0.190491610957325</v>
      </c>
      <c r="W13" s="14">
        <v>9.3266120001748096E-2</v>
      </c>
      <c r="X13" s="14">
        <v>0.164320795141954</v>
      </c>
      <c r="Y13" s="14">
        <v>0.126762492071399</v>
      </c>
      <c r="Z13" s="14">
        <v>0.186231382960899</v>
      </c>
      <c r="AA13" s="14"/>
      <c r="AB13" s="14">
        <v>0.208660993479304</v>
      </c>
      <c r="AC13" s="14">
        <v>0.18016134330140399</v>
      </c>
      <c r="AD13" s="14">
        <v>0.14818345187552501</v>
      </c>
      <c r="AE13" s="14">
        <v>0.11432465989052</v>
      </c>
      <c r="AF13" s="14">
        <v>0.100535112283433</v>
      </c>
      <c r="AG13" s="14"/>
      <c r="AH13" s="14">
        <v>0.118762306041646</v>
      </c>
      <c r="AI13" s="14">
        <v>0.19473342607392599</v>
      </c>
      <c r="AJ13" s="14"/>
      <c r="AK13" s="14">
        <v>0.13573990167540501</v>
      </c>
      <c r="AL13" s="14">
        <v>0.19048960035916901</v>
      </c>
      <c r="AM13" s="14"/>
      <c r="AN13" s="14">
        <v>0.13878464126242701</v>
      </c>
      <c r="AO13" s="14">
        <v>0.201677501936156</v>
      </c>
      <c r="AP13" s="14"/>
      <c r="AQ13" s="14">
        <v>0.150518130380597</v>
      </c>
      <c r="AR13" s="14">
        <v>0.18301090601744499</v>
      </c>
      <c r="AS13" s="14">
        <v>0.18013794831820901</v>
      </c>
    </row>
    <row r="14" spans="2:45" ht="29" x14ac:dyDescent="0.35">
      <c r="B14" s="15" t="s">
        <v>91</v>
      </c>
      <c r="C14" s="14">
        <v>1.8779071918109499E-2</v>
      </c>
      <c r="D14" s="14">
        <v>1.82479584977858E-2</v>
      </c>
      <c r="E14" s="14">
        <v>1.8439807483785101E-2</v>
      </c>
      <c r="F14" s="14"/>
      <c r="G14" s="14">
        <v>7.9684196738818696E-3</v>
      </c>
      <c r="H14" s="14">
        <v>2.02214104738257E-2</v>
      </c>
      <c r="I14" s="14">
        <v>2.60805728131632E-2</v>
      </c>
      <c r="J14" s="14">
        <v>1.81665729920873E-2</v>
      </c>
      <c r="K14" s="14">
        <v>1.9971445682873901E-2</v>
      </c>
      <c r="L14" s="14"/>
      <c r="M14" s="14">
        <v>6.7180979973032401E-3</v>
      </c>
      <c r="N14" s="14">
        <v>9.7806105191672894E-3</v>
      </c>
      <c r="O14" s="14">
        <v>1.42403952608378E-2</v>
      </c>
      <c r="P14" s="14">
        <v>4.3438091362864403E-2</v>
      </c>
      <c r="Q14" s="14"/>
      <c r="R14" s="14">
        <v>9.2697786987629895E-3</v>
      </c>
      <c r="S14" s="14">
        <v>1.6160688876878899E-2</v>
      </c>
      <c r="T14" s="14">
        <v>2.52811661201932E-2</v>
      </c>
      <c r="U14" s="14">
        <v>3.0164854335204098E-2</v>
      </c>
      <c r="V14" s="14">
        <v>3.0439515122652201E-2</v>
      </c>
      <c r="W14" s="14">
        <v>3.6173291620528798E-2</v>
      </c>
      <c r="X14" s="14">
        <v>9.7433811579514008E-3</v>
      </c>
      <c r="Y14" s="14">
        <v>0</v>
      </c>
      <c r="Z14" s="14">
        <v>1.17107763424359E-2</v>
      </c>
      <c r="AA14" s="14"/>
      <c r="AB14" s="14">
        <v>3.4434036218923901E-2</v>
      </c>
      <c r="AC14" s="14">
        <v>1.22206057650843E-2</v>
      </c>
      <c r="AD14" s="14">
        <v>1.02314821255142E-2</v>
      </c>
      <c r="AE14" s="14">
        <v>1.2997065158288501E-2</v>
      </c>
      <c r="AF14" s="14">
        <v>0</v>
      </c>
      <c r="AG14" s="14"/>
      <c r="AH14" s="14">
        <v>6.3696104378510804E-3</v>
      </c>
      <c r="AI14" s="14">
        <v>2.12022753964487E-2</v>
      </c>
      <c r="AJ14" s="14"/>
      <c r="AK14" s="14">
        <v>3.9746742923863296E-3</v>
      </c>
      <c r="AL14" s="14">
        <v>2.4312647143625299E-2</v>
      </c>
      <c r="AM14" s="14"/>
      <c r="AN14" s="14">
        <v>8.0752953845048304E-3</v>
      </c>
      <c r="AO14" s="14">
        <v>2.7831876879919299E-2</v>
      </c>
      <c r="AP14" s="14"/>
      <c r="AQ14" s="14">
        <v>1.00950450243306E-2</v>
      </c>
      <c r="AR14" s="14">
        <v>1.5534966656273101E-2</v>
      </c>
      <c r="AS14" s="14">
        <v>3.7513292440606402E-2</v>
      </c>
    </row>
    <row r="15" spans="2:45" x14ac:dyDescent="0.35">
      <c r="B15" s="15" t="s">
        <v>70</v>
      </c>
      <c r="C15" s="23">
        <v>1.36747410323008E-2</v>
      </c>
      <c r="D15" s="23">
        <v>1.39190216893758E-2</v>
      </c>
      <c r="E15" s="23">
        <v>1.34549969181485E-2</v>
      </c>
      <c r="F15" s="23"/>
      <c r="G15" s="23">
        <v>7.5316172678305104E-3</v>
      </c>
      <c r="H15" s="23">
        <v>1.8614868561223599E-2</v>
      </c>
      <c r="I15" s="23">
        <v>1.7211977239287E-2</v>
      </c>
      <c r="J15" s="23">
        <v>1.26436059216836E-2</v>
      </c>
      <c r="K15" s="23">
        <v>1.08755836087781E-2</v>
      </c>
      <c r="L15" s="23"/>
      <c r="M15" s="23">
        <v>1.1726065433976101E-2</v>
      </c>
      <c r="N15" s="23">
        <v>1.8621722035216198E-2</v>
      </c>
      <c r="O15" s="23">
        <v>4.0698586923353201E-3</v>
      </c>
      <c r="P15" s="23">
        <v>1.9352181587161101E-2</v>
      </c>
      <c r="Q15" s="23"/>
      <c r="R15" s="23">
        <v>7.3613837952307901E-3</v>
      </c>
      <c r="S15" s="23">
        <v>1.0736013216127001E-2</v>
      </c>
      <c r="T15" s="23">
        <v>2.25480811017226E-2</v>
      </c>
      <c r="U15" s="23">
        <v>1.13255877822991E-2</v>
      </c>
      <c r="V15" s="23">
        <v>0</v>
      </c>
      <c r="W15" s="23">
        <v>3.1348188374163602E-2</v>
      </c>
      <c r="X15" s="23">
        <v>6.3609936996133496E-3</v>
      </c>
      <c r="Y15" s="23">
        <v>2.3343622888648399E-2</v>
      </c>
      <c r="Z15" s="23">
        <v>1.7926619966367501E-2</v>
      </c>
      <c r="AA15" s="23"/>
      <c r="AB15" s="23">
        <v>2.1996857357810901E-2</v>
      </c>
      <c r="AC15" s="23">
        <v>1.79960368234891E-2</v>
      </c>
      <c r="AD15" s="23">
        <v>8.8863089543140192E-3</v>
      </c>
      <c r="AE15" s="23">
        <v>0</v>
      </c>
      <c r="AF15" s="23">
        <v>0</v>
      </c>
      <c r="AG15" s="23"/>
      <c r="AH15" s="23">
        <v>1.03845460157404E-2</v>
      </c>
      <c r="AI15" s="23">
        <v>1.0274405093106001E-2</v>
      </c>
      <c r="AJ15" s="23"/>
      <c r="AK15" s="23">
        <v>1.2277569620041799E-2</v>
      </c>
      <c r="AL15" s="23">
        <v>8.9318276157746099E-3</v>
      </c>
      <c r="AM15" s="23"/>
      <c r="AN15" s="23">
        <v>9.4283572760175093E-3</v>
      </c>
      <c r="AO15" s="23">
        <v>1.48456715277674E-2</v>
      </c>
      <c r="AP15" s="23"/>
      <c r="AQ15" s="23">
        <v>4.1361521869924802E-3</v>
      </c>
      <c r="AR15" s="23">
        <v>1.0136668440956899E-2</v>
      </c>
      <c r="AS15" s="23">
        <v>2.82818516532868E-2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99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29" x14ac:dyDescent="0.35">
      <c r="B9" s="15" t="s">
        <v>86</v>
      </c>
      <c r="C9" s="14">
        <v>5.8519875988912597E-2</v>
      </c>
      <c r="D9" s="14">
        <v>6.1550708367532202E-2</v>
      </c>
      <c r="E9" s="14">
        <v>5.5574621042848202E-2</v>
      </c>
      <c r="F9" s="14"/>
      <c r="G9" s="14">
        <v>7.02834843691061E-2</v>
      </c>
      <c r="H9" s="14">
        <v>6.9789261913347098E-2</v>
      </c>
      <c r="I9" s="14">
        <v>6.9457821728783301E-2</v>
      </c>
      <c r="J9" s="14">
        <v>4.70063917315846E-2</v>
      </c>
      <c r="K9" s="14">
        <v>3.3259687343668701E-2</v>
      </c>
      <c r="L9" s="14"/>
      <c r="M9" s="14">
        <v>3.93180981041222E-2</v>
      </c>
      <c r="N9" s="14">
        <v>4.2046091245044201E-2</v>
      </c>
      <c r="O9" s="14">
        <v>7.6645259094174106E-2</v>
      </c>
      <c r="P9" s="14">
        <v>8.1580715471952198E-2</v>
      </c>
      <c r="Q9" s="14"/>
      <c r="R9" s="14">
        <v>6.3245631650656706E-2</v>
      </c>
      <c r="S9" s="14">
        <v>5.0316847272992501E-2</v>
      </c>
      <c r="T9" s="14">
        <v>7.4842789685514E-2</v>
      </c>
      <c r="U9" s="14">
        <v>4.3836604145241202E-2</v>
      </c>
      <c r="V9" s="14">
        <v>4.3736265559908102E-2</v>
      </c>
      <c r="W9" s="14">
        <v>9.46442828405306E-2</v>
      </c>
      <c r="X9" s="14">
        <v>1.9436211841051799E-2</v>
      </c>
      <c r="Y9" s="14">
        <v>5.9920452923628797E-2</v>
      </c>
      <c r="Z9" s="14">
        <v>7.4533567255731403E-2</v>
      </c>
      <c r="AA9" s="14"/>
      <c r="AB9" s="14">
        <v>6.1263719562591502E-2</v>
      </c>
      <c r="AC9" s="14">
        <v>4.3806153006694701E-2</v>
      </c>
      <c r="AD9" s="14">
        <v>5.9485548960600897E-2</v>
      </c>
      <c r="AE9" s="14">
        <v>7.2581085389386499E-2</v>
      </c>
      <c r="AF9" s="14">
        <v>5.7300368979895398E-2</v>
      </c>
      <c r="AG9" s="14"/>
      <c r="AH9" s="14">
        <v>7.2426401720608394E-2</v>
      </c>
      <c r="AI9" s="14">
        <v>5.1841206941268703E-2</v>
      </c>
      <c r="AJ9" s="14"/>
      <c r="AK9" s="14">
        <v>7.1807440093721003E-2</v>
      </c>
      <c r="AL9" s="14">
        <v>4.95230641989911E-2</v>
      </c>
      <c r="AM9" s="14"/>
      <c r="AN9" s="14">
        <v>6.1895354393853901E-2</v>
      </c>
      <c r="AO9" s="14">
        <v>5.3987589949026103E-2</v>
      </c>
      <c r="AP9" s="14"/>
      <c r="AQ9" s="14">
        <v>4.2219718925210203E-2</v>
      </c>
      <c r="AR9" s="14">
        <v>5.6348770368821001E-2</v>
      </c>
      <c r="AS9" s="14">
        <v>8.8714766522940094E-2</v>
      </c>
    </row>
    <row r="10" spans="2:45" ht="29" x14ac:dyDescent="0.35">
      <c r="B10" s="15" t="s">
        <v>87</v>
      </c>
      <c r="C10" s="14">
        <v>8.5673564708097602E-2</v>
      </c>
      <c r="D10" s="14">
        <v>9.5610461890878101E-2</v>
      </c>
      <c r="E10" s="14">
        <v>7.4751633680348595E-2</v>
      </c>
      <c r="F10" s="14"/>
      <c r="G10" s="14">
        <v>0.14469100488588901</v>
      </c>
      <c r="H10" s="14">
        <v>0.114219603727792</v>
      </c>
      <c r="I10" s="14">
        <v>6.5573628645204801E-2</v>
      </c>
      <c r="J10" s="14">
        <v>5.1801043725150001E-2</v>
      </c>
      <c r="K10" s="14">
        <v>5.5885714515720303E-2</v>
      </c>
      <c r="L10" s="14"/>
      <c r="M10" s="14">
        <v>6.7573607598784502E-2</v>
      </c>
      <c r="N10" s="14">
        <v>7.1369930330178799E-2</v>
      </c>
      <c r="O10" s="14">
        <v>0.107197164813989</v>
      </c>
      <c r="P10" s="14">
        <v>9.86589396442802E-2</v>
      </c>
      <c r="Q10" s="14"/>
      <c r="R10" s="14">
        <v>0.13565146674418899</v>
      </c>
      <c r="S10" s="14">
        <v>5.0097955253307999E-2</v>
      </c>
      <c r="T10" s="14">
        <v>8.0307047068373202E-2</v>
      </c>
      <c r="U10" s="14">
        <v>6.3796026970987393E-2</v>
      </c>
      <c r="V10" s="14">
        <v>6.4805495961463705E-2</v>
      </c>
      <c r="W10" s="14">
        <v>0.111603852723794</v>
      </c>
      <c r="X10" s="14">
        <v>7.2618501458168699E-2</v>
      </c>
      <c r="Y10" s="14">
        <v>0.10900042590614099</v>
      </c>
      <c r="Z10" s="14">
        <v>8.6114242747018704E-2</v>
      </c>
      <c r="AA10" s="14"/>
      <c r="AB10" s="14">
        <v>9.4044337290200897E-2</v>
      </c>
      <c r="AC10" s="14">
        <v>8.4266689151233698E-2</v>
      </c>
      <c r="AD10" s="14">
        <v>8.4254700543468397E-2</v>
      </c>
      <c r="AE10" s="14">
        <v>0.103105252594493</v>
      </c>
      <c r="AF10" s="14">
        <v>1.38225352209881E-2</v>
      </c>
      <c r="AG10" s="14"/>
      <c r="AH10" s="14">
        <v>0.134457812192812</v>
      </c>
      <c r="AI10" s="14">
        <v>6.2846608189081596E-2</v>
      </c>
      <c r="AJ10" s="14"/>
      <c r="AK10" s="14">
        <v>0.12993453549221001</v>
      </c>
      <c r="AL10" s="14">
        <v>6.1766082222334498E-2</v>
      </c>
      <c r="AM10" s="14"/>
      <c r="AN10" s="14">
        <v>0.119024608040432</v>
      </c>
      <c r="AO10" s="14">
        <v>6.0604688457478198E-2</v>
      </c>
      <c r="AP10" s="14"/>
      <c r="AQ10" s="14">
        <v>8.4290606656011194E-2</v>
      </c>
      <c r="AR10" s="14">
        <v>7.8278993982178594E-2</v>
      </c>
      <c r="AS10" s="14">
        <v>0.11686873776810699</v>
      </c>
    </row>
    <row r="11" spans="2:45" ht="43.5" x14ac:dyDescent="0.35">
      <c r="B11" s="15" t="s">
        <v>88</v>
      </c>
      <c r="C11" s="14">
        <v>0.19042502080714199</v>
      </c>
      <c r="D11" s="14">
        <v>0.19261374471655601</v>
      </c>
      <c r="E11" s="14">
        <v>0.18858984281972599</v>
      </c>
      <c r="F11" s="14"/>
      <c r="G11" s="14">
        <v>0.210612918239547</v>
      </c>
      <c r="H11" s="14">
        <v>0.223174516919318</v>
      </c>
      <c r="I11" s="14">
        <v>0.186333648482127</v>
      </c>
      <c r="J11" s="14">
        <v>0.17384879615377699</v>
      </c>
      <c r="K11" s="14">
        <v>0.15469671828794199</v>
      </c>
      <c r="L11" s="14"/>
      <c r="M11" s="14">
        <v>0.222041568939808</v>
      </c>
      <c r="N11" s="14">
        <v>0.184134565489978</v>
      </c>
      <c r="O11" s="14">
        <v>0.19324737038418299</v>
      </c>
      <c r="P11" s="14">
        <v>0.162862485016083</v>
      </c>
      <c r="Q11" s="14"/>
      <c r="R11" s="14">
        <v>0.25621896793002102</v>
      </c>
      <c r="S11" s="14">
        <v>0.118591545064911</v>
      </c>
      <c r="T11" s="14">
        <v>0.15790247751202199</v>
      </c>
      <c r="U11" s="14">
        <v>0.20155779277654301</v>
      </c>
      <c r="V11" s="14">
        <v>0.19066192530033901</v>
      </c>
      <c r="W11" s="14">
        <v>0.14475659792182</v>
      </c>
      <c r="X11" s="14">
        <v>0.19889081849926399</v>
      </c>
      <c r="Y11" s="14">
        <v>0.23312858383934301</v>
      </c>
      <c r="Z11" s="14">
        <v>0.22560124163956899</v>
      </c>
      <c r="AA11" s="14"/>
      <c r="AB11" s="14">
        <v>0.148418414935577</v>
      </c>
      <c r="AC11" s="14">
        <v>0.13253896189301501</v>
      </c>
      <c r="AD11" s="14">
        <v>0.23091040064516399</v>
      </c>
      <c r="AE11" s="14">
        <v>0.28319521318585</v>
      </c>
      <c r="AF11" s="14">
        <v>0.35466101257340299</v>
      </c>
      <c r="AG11" s="14"/>
      <c r="AH11" s="14">
        <v>0.24484821315163</v>
      </c>
      <c r="AI11" s="14">
        <v>0.162547872671298</v>
      </c>
      <c r="AJ11" s="14"/>
      <c r="AK11" s="14">
        <v>0.23953149513267699</v>
      </c>
      <c r="AL11" s="14">
        <v>0.17207489985930399</v>
      </c>
      <c r="AM11" s="14"/>
      <c r="AN11" s="14">
        <v>0.24834609276564401</v>
      </c>
      <c r="AO11" s="14">
        <v>0.14354186044355</v>
      </c>
      <c r="AP11" s="14"/>
      <c r="AQ11" s="14">
        <v>0.23024151291703199</v>
      </c>
      <c r="AR11" s="14">
        <v>0.18334489530081199</v>
      </c>
      <c r="AS11" s="14">
        <v>0.15087025409760399</v>
      </c>
    </row>
    <row r="12" spans="2:45" ht="29" x14ac:dyDescent="0.35">
      <c r="B12" s="15" t="s">
        <v>89</v>
      </c>
      <c r="C12" s="14">
        <v>0.31875969309727398</v>
      </c>
      <c r="D12" s="14">
        <v>0.33337078109060603</v>
      </c>
      <c r="E12" s="14">
        <v>0.30463331675113597</v>
      </c>
      <c r="F12" s="14"/>
      <c r="G12" s="14">
        <v>0.29958479029330198</v>
      </c>
      <c r="H12" s="14">
        <v>0.27601018499524099</v>
      </c>
      <c r="I12" s="14">
        <v>0.32165693752264801</v>
      </c>
      <c r="J12" s="14">
        <v>0.35851217346328901</v>
      </c>
      <c r="K12" s="14">
        <v>0.33873536420627298</v>
      </c>
      <c r="L12" s="14"/>
      <c r="M12" s="14">
        <v>0.33195781870423902</v>
      </c>
      <c r="N12" s="14">
        <v>0.34002566450325</v>
      </c>
      <c r="O12" s="14">
        <v>0.30383099177197598</v>
      </c>
      <c r="P12" s="14">
        <v>0.300032148361082</v>
      </c>
      <c r="Q12" s="14"/>
      <c r="R12" s="14">
        <v>0.24914548101513401</v>
      </c>
      <c r="S12" s="14">
        <v>0.36873061455563899</v>
      </c>
      <c r="T12" s="14">
        <v>0.32126343524618201</v>
      </c>
      <c r="U12" s="14">
        <v>0.32304348451528803</v>
      </c>
      <c r="V12" s="14">
        <v>0.29845553684673098</v>
      </c>
      <c r="W12" s="14">
        <v>0.31494002154496598</v>
      </c>
      <c r="X12" s="14">
        <v>0.39631277673704401</v>
      </c>
      <c r="Y12" s="14">
        <v>0.32148892385289901</v>
      </c>
      <c r="Z12" s="14">
        <v>0.29366510199642198</v>
      </c>
      <c r="AA12" s="14"/>
      <c r="AB12" s="14">
        <v>0.27287980575556903</v>
      </c>
      <c r="AC12" s="14">
        <v>0.33947979374022702</v>
      </c>
      <c r="AD12" s="14">
        <v>0.33467976848908498</v>
      </c>
      <c r="AE12" s="14">
        <v>0.31478269808557902</v>
      </c>
      <c r="AF12" s="14">
        <v>0.27069355728212102</v>
      </c>
      <c r="AG12" s="14"/>
      <c r="AH12" s="14">
        <v>0.29325857358991603</v>
      </c>
      <c r="AI12" s="14">
        <v>0.33470022405364502</v>
      </c>
      <c r="AJ12" s="14"/>
      <c r="AK12" s="14">
        <v>0.30944269407484198</v>
      </c>
      <c r="AL12" s="14">
        <v>0.324057106110263</v>
      </c>
      <c r="AM12" s="14"/>
      <c r="AN12" s="14">
        <v>0.31126750079767701</v>
      </c>
      <c r="AO12" s="14">
        <v>0.32586831052704002</v>
      </c>
      <c r="AP12" s="14"/>
      <c r="AQ12" s="14">
        <v>0.35102267744347998</v>
      </c>
      <c r="AR12" s="14">
        <v>0.31231713955707002</v>
      </c>
      <c r="AS12" s="14">
        <v>0.313087053844882</v>
      </c>
    </row>
    <row r="13" spans="2:45" ht="29" x14ac:dyDescent="0.35">
      <c r="B13" s="15" t="s">
        <v>90</v>
      </c>
      <c r="C13" s="14">
        <v>0.27118657480560998</v>
      </c>
      <c r="D13" s="14">
        <v>0.23897914778558799</v>
      </c>
      <c r="E13" s="14">
        <v>0.304243085415209</v>
      </c>
      <c r="F13" s="14"/>
      <c r="G13" s="14">
        <v>0.23109901862214099</v>
      </c>
      <c r="H13" s="14">
        <v>0.24477147968668</v>
      </c>
      <c r="I13" s="14">
        <v>0.26973826290758102</v>
      </c>
      <c r="J13" s="14">
        <v>0.277924860603109</v>
      </c>
      <c r="K13" s="14">
        <v>0.33854111929477498</v>
      </c>
      <c r="L13" s="14"/>
      <c r="M13" s="14">
        <v>0.28776882743196103</v>
      </c>
      <c r="N13" s="14">
        <v>0.29013727435925002</v>
      </c>
      <c r="O13" s="14">
        <v>0.24628007815199501</v>
      </c>
      <c r="P13" s="14">
        <v>0.25042025572440701</v>
      </c>
      <c r="Q13" s="14"/>
      <c r="R13" s="14">
        <v>0.24887754484857499</v>
      </c>
      <c r="S13" s="14">
        <v>0.33700111490792201</v>
      </c>
      <c r="T13" s="14">
        <v>0.28679897130321302</v>
      </c>
      <c r="U13" s="14">
        <v>0.26790371306180499</v>
      </c>
      <c r="V13" s="14">
        <v>0.30963541053433002</v>
      </c>
      <c r="W13" s="14">
        <v>0.22390025758020701</v>
      </c>
      <c r="X13" s="14">
        <v>0.26098107053235098</v>
      </c>
      <c r="Y13" s="14">
        <v>0.22085400009967701</v>
      </c>
      <c r="Z13" s="14">
        <v>0.24561262521927599</v>
      </c>
      <c r="AA13" s="14"/>
      <c r="AB13" s="14">
        <v>0.28987903147535199</v>
      </c>
      <c r="AC13" s="14">
        <v>0.33537558705250298</v>
      </c>
      <c r="AD13" s="14">
        <v>0.23907331796638301</v>
      </c>
      <c r="AE13" s="14">
        <v>0.19612495791325099</v>
      </c>
      <c r="AF13" s="14">
        <v>0.25189255049952203</v>
      </c>
      <c r="AG13" s="14"/>
      <c r="AH13" s="14">
        <v>0.21888164307637201</v>
      </c>
      <c r="AI13" s="14">
        <v>0.30280909970852898</v>
      </c>
      <c r="AJ13" s="14"/>
      <c r="AK13" s="14">
        <v>0.201340055085269</v>
      </c>
      <c r="AL13" s="14">
        <v>0.31158961017062398</v>
      </c>
      <c r="AM13" s="14"/>
      <c r="AN13" s="14">
        <v>0.211013996006917</v>
      </c>
      <c r="AO13" s="14">
        <v>0.32173563150586998</v>
      </c>
      <c r="AP13" s="14"/>
      <c r="AQ13" s="14">
        <v>0.24530432016544801</v>
      </c>
      <c r="AR13" s="14">
        <v>0.29982586882762202</v>
      </c>
      <c r="AS13" s="14">
        <v>0.211299969744213</v>
      </c>
    </row>
    <row r="14" spans="2:45" ht="29" x14ac:dyDescent="0.35">
      <c r="B14" s="15" t="s">
        <v>91</v>
      </c>
      <c r="C14" s="14">
        <v>5.1623567537886501E-2</v>
      </c>
      <c r="D14" s="14">
        <v>5.3847884903913297E-2</v>
      </c>
      <c r="E14" s="14">
        <v>4.8566587641505697E-2</v>
      </c>
      <c r="F14" s="14"/>
      <c r="G14" s="14">
        <v>3.2910031932761701E-2</v>
      </c>
      <c r="H14" s="14">
        <v>3.9618304805678697E-2</v>
      </c>
      <c r="I14" s="14">
        <v>5.6469085100057499E-2</v>
      </c>
      <c r="J14" s="14">
        <v>6.62399658892944E-2</v>
      </c>
      <c r="K14" s="14">
        <v>6.1811946726233802E-2</v>
      </c>
      <c r="L14" s="14"/>
      <c r="M14" s="14">
        <v>3.5235219223481599E-2</v>
      </c>
      <c r="N14" s="14">
        <v>4.6268593801754701E-2</v>
      </c>
      <c r="O14" s="14">
        <v>6.0134015733877E-2</v>
      </c>
      <c r="P14" s="14">
        <v>6.6337638968338497E-2</v>
      </c>
      <c r="Q14" s="14"/>
      <c r="R14" s="14">
        <v>2.79976455696231E-2</v>
      </c>
      <c r="S14" s="14">
        <v>5.3034410703781398E-2</v>
      </c>
      <c r="T14" s="14">
        <v>4.57013532157391E-2</v>
      </c>
      <c r="U14" s="14">
        <v>7.1701832843646202E-2</v>
      </c>
      <c r="V14" s="14">
        <v>6.4701971144614401E-2</v>
      </c>
      <c r="W14" s="14">
        <v>8.0103183932143801E-2</v>
      </c>
      <c r="X14" s="14">
        <v>3.7569090802385699E-2</v>
      </c>
      <c r="Y14" s="14">
        <v>1.8191811984418899E-2</v>
      </c>
      <c r="Z14" s="14">
        <v>5.91101474912408E-2</v>
      </c>
      <c r="AA14" s="14"/>
      <c r="AB14" s="14">
        <v>9.8879103593822001E-2</v>
      </c>
      <c r="AC14" s="14">
        <v>4.5061432392724997E-2</v>
      </c>
      <c r="AD14" s="14">
        <v>3.5366411229995703E-2</v>
      </c>
      <c r="AE14" s="14">
        <v>1.3727985578261701E-2</v>
      </c>
      <c r="AF14" s="14">
        <v>5.1629975444069297E-2</v>
      </c>
      <c r="AG14" s="14"/>
      <c r="AH14" s="14">
        <v>1.8603545977964701E-2</v>
      </c>
      <c r="AI14" s="14">
        <v>6.6672597212602602E-2</v>
      </c>
      <c r="AJ14" s="14"/>
      <c r="AK14" s="14">
        <v>3.0204664726492501E-2</v>
      </c>
      <c r="AL14" s="14">
        <v>6.1986734299303001E-2</v>
      </c>
      <c r="AM14" s="14"/>
      <c r="AN14" s="14">
        <v>3.2704248962893798E-2</v>
      </c>
      <c r="AO14" s="14">
        <v>6.7331319661176101E-2</v>
      </c>
      <c r="AP14" s="14"/>
      <c r="AQ14" s="14">
        <v>3.0588884928605699E-2</v>
      </c>
      <c r="AR14" s="14">
        <v>5.1207282879512102E-2</v>
      </c>
      <c r="AS14" s="14">
        <v>8.0131880219187407E-2</v>
      </c>
    </row>
    <row r="15" spans="2:45" x14ac:dyDescent="0.35">
      <c r="B15" s="15" t="s">
        <v>70</v>
      </c>
      <c r="C15" s="23">
        <v>2.3811703055077699E-2</v>
      </c>
      <c r="D15" s="23">
        <v>2.4027271244926301E-2</v>
      </c>
      <c r="E15" s="23">
        <v>2.3640912649226301E-2</v>
      </c>
      <c r="F15" s="23"/>
      <c r="G15" s="23">
        <v>1.0818751657252899E-2</v>
      </c>
      <c r="H15" s="23">
        <v>3.2416647951944003E-2</v>
      </c>
      <c r="I15" s="23">
        <v>3.0770615613599499E-2</v>
      </c>
      <c r="J15" s="23">
        <v>2.4666768433795502E-2</v>
      </c>
      <c r="K15" s="23">
        <v>1.7069449625387201E-2</v>
      </c>
      <c r="L15" s="23"/>
      <c r="M15" s="23">
        <v>1.61048599976037E-2</v>
      </c>
      <c r="N15" s="23">
        <v>2.60178802705439E-2</v>
      </c>
      <c r="O15" s="23">
        <v>1.26651200498063E-2</v>
      </c>
      <c r="P15" s="23">
        <v>4.0107816813856799E-2</v>
      </c>
      <c r="Q15" s="23"/>
      <c r="R15" s="23">
        <v>1.8863262241801002E-2</v>
      </c>
      <c r="S15" s="23">
        <v>2.2227512241446801E-2</v>
      </c>
      <c r="T15" s="23">
        <v>3.3183925968957202E-2</v>
      </c>
      <c r="U15" s="23">
        <v>2.8160545686489201E-2</v>
      </c>
      <c r="V15" s="23">
        <v>2.8003394652613499E-2</v>
      </c>
      <c r="W15" s="23">
        <v>3.0051803456538299E-2</v>
      </c>
      <c r="X15" s="23">
        <v>1.41915301297348E-2</v>
      </c>
      <c r="Y15" s="23">
        <v>3.7415801393893701E-2</v>
      </c>
      <c r="Z15" s="23">
        <v>1.53630736507418E-2</v>
      </c>
      <c r="AA15" s="23"/>
      <c r="AB15" s="23">
        <v>3.4635587386888197E-2</v>
      </c>
      <c r="AC15" s="23">
        <v>1.9471382763601299E-2</v>
      </c>
      <c r="AD15" s="23">
        <v>1.6229852165303E-2</v>
      </c>
      <c r="AE15" s="23">
        <v>1.6482807253178799E-2</v>
      </c>
      <c r="AF15" s="23">
        <v>0</v>
      </c>
      <c r="AG15" s="23"/>
      <c r="AH15" s="23">
        <v>1.75238102906978E-2</v>
      </c>
      <c r="AI15" s="23">
        <v>1.8582391223574399E-2</v>
      </c>
      <c r="AJ15" s="23"/>
      <c r="AK15" s="23">
        <v>1.7739115394789201E-2</v>
      </c>
      <c r="AL15" s="23">
        <v>1.90025031391798E-2</v>
      </c>
      <c r="AM15" s="23"/>
      <c r="AN15" s="23">
        <v>1.5748199032582601E-2</v>
      </c>
      <c r="AO15" s="23">
        <v>2.69305994558602E-2</v>
      </c>
      <c r="AP15" s="23"/>
      <c r="AQ15" s="23">
        <v>1.6332278964212899E-2</v>
      </c>
      <c r="AR15" s="23">
        <v>1.86770490839843E-2</v>
      </c>
      <c r="AS15" s="23">
        <v>3.9027337803065901E-2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100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29" x14ac:dyDescent="0.35">
      <c r="B9" s="15" t="s">
        <v>86</v>
      </c>
      <c r="C9" s="14">
        <v>0.33051875177433998</v>
      </c>
      <c r="D9" s="14">
        <v>0.33402808413836099</v>
      </c>
      <c r="E9" s="14">
        <v>0.32656938532577001</v>
      </c>
      <c r="F9" s="14"/>
      <c r="G9" s="14">
        <v>0.35982147813614701</v>
      </c>
      <c r="H9" s="14">
        <v>0.28087075704572201</v>
      </c>
      <c r="I9" s="14">
        <v>0.28864607055931102</v>
      </c>
      <c r="J9" s="14">
        <v>0.356623764036959</v>
      </c>
      <c r="K9" s="14">
        <v>0.38054946655321797</v>
      </c>
      <c r="L9" s="14"/>
      <c r="M9" s="14">
        <v>0.35370052329087098</v>
      </c>
      <c r="N9" s="14">
        <v>0.31109973234579202</v>
      </c>
      <c r="O9" s="14">
        <v>0.35201070791982397</v>
      </c>
      <c r="P9" s="14">
        <v>0.30529811615610403</v>
      </c>
      <c r="Q9" s="14"/>
      <c r="R9" s="14">
        <v>0.32906164210897398</v>
      </c>
      <c r="S9" s="14">
        <v>0.39015933949435599</v>
      </c>
      <c r="T9" s="14">
        <v>0.27712668309979299</v>
      </c>
      <c r="U9" s="14">
        <v>0.25139838356530603</v>
      </c>
      <c r="V9" s="14">
        <v>0.42570675940666403</v>
      </c>
      <c r="W9" s="14">
        <v>0.34665577121052898</v>
      </c>
      <c r="X9" s="14">
        <v>0.28089134725346199</v>
      </c>
      <c r="Y9" s="14">
        <v>0.27803634894017498</v>
      </c>
      <c r="Z9" s="14">
        <v>0.34711181156447701</v>
      </c>
      <c r="AA9" s="14"/>
      <c r="AB9" s="14">
        <v>0.29889699843491402</v>
      </c>
      <c r="AC9" s="14">
        <v>0.30611088701520101</v>
      </c>
      <c r="AD9" s="14">
        <v>0.35915533425771701</v>
      </c>
      <c r="AE9" s="14">
        <v>0.38109848201533297</v>
      </c>
      <c r="AF9" s="14">
        <v>0.32209628222748699</v>
      </c>
      <c r="AG9" s="14"/>
      <c r="AH9" s="14">
        <v>0.30372639379572502</v>
      </c>
      <c r="AI9" s="14">
        <v>0.35281047254598702</v>
      </c>
      <c r="AJ9" s="14"/>
      <c r="AK9" s="14">
        <v>0.34593163143876299</v>
      </c>
      <c r="AL9" s="14">
        <v>0.33350466687706098</v>
      </c>
      <c r="AM9" s="14"/>
      <c r="AN9" s="14">
        <v>0.36652394485464501</v>
      </c>
      <c r="AO9" s="14">
        <v>0.304050827191581</v>
      </c>
      <c r="AP9" s="14"/>
      <c r="AQ9" s="14">
        <v>0.424894800816003</v>
      </c>
      <c r="AR9" s="14">
        <v>0.315775007287323</v>
      </c>
      <c r="AS9" s="14">
        <v>0.24331291530290899</v>
      </c>
    </row>
    <row r="10" spans="2:45" ht="29" x14ac:dyDescent="0.35">
      <c r="B10" s="15" t="s">
        <v>87</v>
      </c>
      <c r="C10" s="14">
        <v>0.347163084198372</v>
      </c>
      <c r="D10" s="14">
        <v>0.35249470327238702</v>
      </c>
      <c r="E10" s="14">
        <v>0.34246289008490099</v>
      </c>
      <c r="F10" s="14"/>
      <c r="G10" s="14">
        <v>0.316605330310198</v>
      </c>
      <c r="H10" s="14">
        <v>0.35923070203920499</v>
      </c>
      <c r="I10" s="14">
        <v>0.37181812475698101</v>
      </c>
      <c r="J10" s="14">
        <v>0.321978773352042</v>
      </c>
      <c r="K10" s="14">
        <v>0.36459209951674298</v>
      </c>
      <c r="L10" s="14"/>
      <c r="M10" s="14">
        <v>0.379234681927061</v>
      </c>
      <c r="N10" s="14">
        <v>0.34777382191603801</v>
      </c>
      <c r="O10" s="14">
        <v>0.33234792874536001</v>
      </c>
      <c r="P10" s="14">
        <v>0.32395270833268103</v>
      </c>
      <c r="Q10" s="14"/>
      <c r="R10" s="14">
        <v>0.32218239774179203</v>
      </c>
      <c r="S10" s="14">
        <v>0.315952182064757</v>
      </c>
      <c r="T10" s="14">
        <v>0.40838433404038899</v>
      </c>
      <c r="U10" s="14">
        <v>0.41022854577921403</v>
      </c>
      <c r="V10" s="14">
        <v>0.28171140727036298</v>
      </c>
      <c r="W10" s="14">
        <v>0.30270137344959103</v>
      </c>
      <c r="X10" s="14">
        <v>0.38213583651593802</v>
      </c>
      <c r="Y10" s="14">
        <v>0.38083272027055898</v>
      </c>
      <c r="Z10" s="14">
        <v>0.35552283527662498</v>
      </c>
      <c r="AA10" s="14"/>
      <c r="AB10" s="14">
        <v>0.34493701481056399</v>
      </c>
      <c r="AC10" s="14">
        <v>0.33069224289451599</v>
      </c>
      <c r="AD10" s="14">
        <v>0.35802853038993399</v>
      </c>
      <c r="AE10" s="14">
        <v>0.40095620106991098</v>
      </c>
      <c r="AF10" s="14">
        <v>0.357636222089944</v>
      </c>
      <c r="AG10" s="14"/>
      <c r="AH10" s="14">
        <v>0.38631251248082799</v>
      </c>
      <c r="AI10" s="14">
        <v>0.33617651685205702</v>
      </c>
      <c r="AJ10" s="14"/>
      <c r="AK10" s="14">
        <v>0.35885666178583198</v>
      </c>
      <c r="AL10" s="14">
        <v>0.34823700319420298</v>
      </c>
      <c r="AM10" s="14"/>
      <c r="AN10" s="14">
        <v>0.34210926661746999</v>
      </c>
      <c r="AO10" s="14">
        <v>0.35272477060819202</v>
      </c>
      <c r="AP10" s="14"/>
      <c r="AQ10" s="14">
        <v>0.31315073092899498</v>
      </c>
      <c r="AR10" s="14">
        <v>0.377048637132753</v>
      </c>
      <c r="AS10" s="14">
        <v>0.31258115932163399</v>
      </c>
    </row>
    <row r="11" spans="2:45" ht="43.5" x14ac:dyDescent="0.35">
      <c r="B11" s="15" t="s">
        <v>88</v>
      </c>
      <c r="C11" s="14">
        <v>0.19206815838164501</v>
      </c>
      <c r="D11" s="14">
        <v>0.181137665430845</v>
      </c>
      <c r="E11" s="14">
        <v>0.203483783869991</v>
      </c>
      <c r="F11" s="14"/>
      <c r="G11" s="14">
        <v>0.20082799299789</v>
      </c>
      <c r="H11" s="14">
        <v>0.22023022561109101</v>
      </c>
      <c r="I11" s="14">
        <v>0.18938966430183901</v>
      </c>
      <c r="J11" s="14">
        <v>0.201546998008342</v>
      </c>
      <c r="K11" s="14">
        <v>0.140046805258188</v>
      </c>
      <c r="L11" s="14"/>
      <c r="M11" s="14">
        <v>0.17526175285595799</v>
      </c>
      <c r="N11" s="14">
        <v>0.20314824068780901</v>
      </c>
      <c r="O11" s="14">
        <v>0.202032221444407</v>
      </c>
      <c r="P11" s="14">
        <v>0.193718054913012</v>
      </c>
      <c r="Q11" s="14"/>
      <c r="R11" s="14">
        <v>0.205788196507558</v>
      </c>
      <c r="S11" s="14">
        <v>0.177416925494044</v>
      </c>
      <c r="T11" s="14">
        <v>0.190945652851614</v>
      </c>
      <c r="U11" s="14">
        <v>0.197859059014168</v>
      </c>
      <c r="V11" s="14">
        <v>0.154855069211258</v>
      </c>
      <c r="W11" s="14">
        <v>0.187101669448175</v>
      </c>
      <c r="X11" s="14">
        <v>0.240926438305721</v>
      </c>
      <c r="Y11" s="14">
        <v>0.23425859958214301</v>
      </c>
      <c r="Z11" s="14">
        <v>0.16493537975862599</v>
      </c>
      <c r="AA11" s="14"/>
      <c r="AB11" s="14">
        <v>0.18283386922257699</v>
      </c>
      <c r="AC11" s="14">
        <v>0.207219239031914</v>
      </c>
      <c r="AD11" s="14">
        <v>0.19459334446738899</v>
      </c>
      <c r="AE11" s="14">
        <v>0.16491801353346999</v>
      </c>
      <c r="AF11" s="14">
        <v>0.23278313239147999</v>
      </c>
      <c r="AG11" s="14"/>
      <c r="AH11" s="14">
        <v>0.19373844345361399</v>
      </c>
      <c r="AI11" s="14">
        <v>0.189780161237353</v>
      </c>
      <c r="AJ11" s="14"/>
      <c r="AK11" s="14">
        <v>0.17966497756942901</v>
      </c>
      <c r="AL11" s="14">
        <v>0.19469061342663699</v>
      </c>
      <c r="AM11" s="14"/>
      <c r="AN11" s="14">
        <v>0.18563711055509399</v>
      </c>
      <c r="AO11" s="14">
        <v>0.19492473156689299</v>
      </c>
      <c r="AP11" s="14"/>
      <c r="AQ11" s="14">
        <v>0.17765813501578601</v>
      </c>
      <c r="AR11" s="14">
        <v>0.183686524869595</v>
      </c>
      <c r="AS11" s="14">
        <v>0.243966031125355</v>
      </c>
    </row>
    <row r="12" spans="2:45" ht="29" x14ac:dyDescent="0.35">
      <c r="B12" s="15" t="s">
        <v>89</v>
      </c>
      <c r="C12" s="14">
        <v>6.03740428195918E-2</v>
      </c>
      <c r="D12" s="14">
        <v>6.6346752892081806E-2</v>
      </c>
      <c r="E12" s="14">
        <v>5.4461779447718302E-2</v>
      </c>
      <c r="F12" s="14"/>
      <c r="G12" s="14">
        <v>5.7856120013400701E-2</v>
      </c>
      <c r="H12" s="14">
        <v>5.6333232369858703E-2</v>
      </c>
      <c r="I12" s="14">
        <v>6.5271231706083302E-2</v>
      </c>
      <c r="J12" s="14">
        <v>6.5402384531097396E-2</v>
      </c>
      <c r="K12" s="14">
        <v>5.5764549132614201E-2</v>
      </c>
      <c r="L12" s="14"/>
      <c r="M12" s="14">
        <v>5.1351048822002997E-2</v>
      </c>
      <c r="N12" s="14">
        <v>7.3051490331166299E-2</v>
      </c>
      <c r="O12" s="14">
        <v>5.0838039011103897E-2</v>
      </c>
      <c r="P12" s="14">
        <v>6.6511353994628306E-2</v>
      </c>
      <c r="Q12" s="14"/>
      <c r="R12" s="14">
        <v>7.3684905178629495E-2</v>
      </c>
      <c r="S12" s="14">
        <v>7.0493544211273101E-2</v>
      </c>
      <c r="T12" s="14">
        <v>3.9264652350582803E-2</v>
      </c>
      <c r="U12" s="14">
        <v>8.1435864056541699E-2</v>
      </c>
      <c r="V12" s="14">
        <v>6.8103858106680001E-2</v>
      </c>
      <c r="W12" s="14">
        <v>5.2585506728873403E-2</v>
      </c>
      <c r="X12" s="14">
        <v>4.0773787194569297E-2</v>
      </c>
      <c r="Y12" s="14">
        <v>3.11162644522264E-2</v>
      </c>
      <c r="Z12" s="14">
        <v>5.6960093471581999E-2</v>
      </c>
      <c r="AA12" s="14"/>
      <c r="AB12" s="14">
        <v>6.5501186700476804E-2</v>
      </c>
      <c r="AC12" s="14">
        <v>8.1281651617841497E-2</v>
      </c>
      <c r="AD12" s="14">
        <v>4.3285955014310998E-2</v>
      </c>
      <c r="AE12" s="14">
        <v>2.92006299668514E-2</v>
      </c>
      <c r="AF12" s="14">
        <v>5.1724829634511603E-2</v>
      </c>
      <c r="AG12" s="14"/>
      <c r="AH12" s="14">
        <v>5.9555589311813997E-2</v>
      </c>
      <c r="AI12" s="14">
        <v>5.3215379594341403E-2</v>
      </c>
      <c r="AJ12" s="14"/>
      <c r="AK12" s="14">
        <v>5.9508204332737499E-2</v>
      </c>
      <c r="AL12" s="14">
        <v>5.5286626482923401E-2</v>
      </c>
      <c r="AM12" s="14"/>
      <c r="AN12" s="14">
        <v>6.0963631982412197E-2</v>
      </c>
      <c r="AO12" s="14">
        <v>5.9533422764973601E-2</v>
      </c>
      <c r="AP12" s="14"/>
      <c r="AQ12" s="14">
        <v>5.0189333469838698E-2</v>
      </c>
      <c r="AR12" s="14">
        <v>6.4025325029982497E-2</v>
      </c>
      <c r="AS12" s="14">
        <v>6.5616682855325001E-2</v>
      </c>
    </row>
    <row r="13" spans="2:45" ht="29" x14ac:dyDescent="0.35">
      <c r="B13" s="15" t="s">
        <v>90</v>
      </c>
      <c r="C13" s="14">
        <v>3.2354003087205797E-2</v>
      </c>
      <c r="D13" s="14">
        <v>3.7182086993455897E-2</v>
      </c>
      <c r="E13" s="14">
        <v>2.7542391000423098E-2</v>
      </c>
      <c r="F13" s="14"/>
      <c r="G13" s="14">
        <v>3.0682702454731401E-2</v>
      </c>
      <c r="H13" s="14">
        <v>3.1458664853238602E-2</v>
      </c>
      <c r="I13" s="14">
        <v>3.13811408560861E-2</v>
      </c>
      <c r="J13" s="14">
        <v>3.1253952757215701E-2</v>
      </c>
      <c r="K13" s="14">
        <v>3.7723042085020801E-2</v>
      </c>
      <c r="L13" s="14"/>
      <c r="M13" s="14">
        <v>1.81334373252693E-2</v>
      </c>
      <c r="N13" s="14">
        <v>2.66994592862447E-2</v>
      </c>
      <c r="O13" s="14">
        <v>3.03129499195222E-2</v>
      </c>
      <c r="P13" s="14">
        <v>5.4203012019057799E-2</v>
      </c>
      <c r="Q13" s="14"/>
      <c r="R13" s="14">
        <v>4.2032992006955601E-2</v>
      </c>
      <c r="S13" s="14">
        <v>2.0416556084278899E-2</v>
      </c>
      <c r="T13" s="14">
        <v>2.7824275350312701E-2</v>
      </c>
      <c r="U13" s="14">
        <v>8.62396062707378E-3</v>
      </c>
      <c r="V13" s="14">
        <v>4.2616240586091703E-2</v>
      </c>
      <c r="W13" s="14">
        <v>3.11626546662747E-2</v>
      </c>
      <c r="X13" s="14">
        <v>4.0909531097574003E-2</v>
      </c>
      <c r="Y13" s="14">
        <v>3.2147498349959301E-2</v>
      </c>
      <c r="Z13" s="14">
        <v>4.6062974106406598E-2</v>
      </c>
      <c r="AA13" s="14"/>
      <c r="AB13" s="14">
        <v>4.5369417517166298E-2</v>
      </c>
      <c r="AC13" s="14">
        <v>3.9117839175948098E-2</v>
      </c>
      <c r="AD13" s="14">
        <v>1.9651008797328201E-2</v>
      </c>
      <c r="AE13" s="14">
        <v>9.7923936511777297E-3</v>
      </c>
      <c r="AF13" s="14">
        <v>3.5759533656576699E-2</v>
      </c>
      <c r="AG13" s="14"/>
      <c r="AH13" s="14">
        <v>2.5276244170958299E-2</v>
      </c>
      <c r="AI13" s="14">
        <v>3.4368957566487897E-2</v>
      </c>
      <c r="AJ13" s="14"/>
      <c r="AK13" s="14">
        <v>2.5867720262890501E-2</v>
      </c>
      <c r="AL13" s="14">
        <v>3.4065773719913699E-2</v>
      </c>
      <c r="AM13" s="14"/>
      <c r="AN13" s="14">
        <v>2.1119863026042698E-2</v>
      </c>
      <c r="AO13" s="14">
        <v>4.2198575106421797E-2</v>
      </c>
      <c r="AP13" s="14"/>
      <c r="AQ13" s="14">
        <v>2.3102828436274699E-2</v>
      </c>
      <c r="AR13" s="14">
        <v>3.2649189509110402E-2</v>
      </c>
      <c r="AS13" s="14">
        <v>4.1089207181629402E-2</v>
      </c>
    </row>
    <row r="14" spans="2:45" ht="29" x14ac:dyDescent="0.35">
      <c r="B14" s="15" t="s">
        <v>91</v>
      </c>
      <c r="C14" s="14">
        <v>1.62796768980497E-2</v>
      </c>
      <c r="D14" s="14">
        <v>1.41253026623315E-2</v>
      </c>
      <c r="E14" s="14">
        <v>1.7574632895804201E-2</v>
      </c>
      <c r="F14" s="14"/>
      <c r="G14" s="14">
        <v>1.24057025740297E-2</v>
      </c>
      <c r="H14" s="14">
        <v>1.7044666143026601E-2</v>
      </c>
      <c r="I14" s="14">
        <v>2.8351251418088998E-2</v>
      </c>
      <c r="J14" s="14">
        <v>1.10399398739091E-2</v>
      </c>
      <c r="K14" s="14">
        <v>1.09815586372546E-2</v>
      </c>
      <c r="L14" s="14"/>
      <c r="M14" s="14">
        <v>7.0373491231710602E-3</v>
      </c>
      <c r="N14" s="14">
        <v>2.1359248879433801E-2</v>
      </c>
      <c r="O14" s="14">
        <v>1.2562046441589999E-2</v>
      </c>
      <c r="P14" s="14">
        <v>2.24912934509271E-2</v>
      </c>
      <c r="Q14" s="14"/>
      <c r="R14" s="14">
        <v>7.7724388747337503E-3</v>
      </c>
      <c r="S14" s="14">
        <v>4.2238675073426896E-3</v>
      </c>
      <c r="T14" s="14">
        <v>1.40686673394318E-2</v>
      </c>
      <c r="U14" s="14">
        <v>2.2177607263845E-2</v>
      </c>
      <c r="V14" s="14">
        <v>1.7225935742558901E-2</v>
      </c>
      <c r="W14" s="14">
        <v>4.3652025547642297E-2</v>
      </c>
      <c r="X14" s="14">
        <v>8.00206593312262E-3</v>
      </c>
      <c r="Y14" s="14">
        <v>1.8543722247137798E-2</v>
      </c>
      <c r="Z14" s="14">
        <v>2.19506723478162E-2</v>
      </c>
      <c r="AA14" s="14"/>
      <c r="AB14" s="14">
        <v>2.38882230268537E-2</v>
      </c>
      <c r="AC14" s="14">
        <v>1.73802362240221E-2</v>
      </c>
      <c r="AD14" s="14">
        <v>9.5976005632252299E-3</v>
      </c>
      <c r="AE14" s="14">
        <v>3.1873969790349199E-3</v>
      </c>
      <c r="AF14" s="14">
        <v>0</v>
      </c>
      <c r="AG14" s="14"/>
      <c r="AH14" s="14">
        <v>1.7240199546702601E-2</v>
      </c>
      <c r="AI14" s="14">
        <v>1.39461062409153E-2</v>
      </c>
      <c r="AJ14" s="14"/>
      <c r="AK14" s="14">
        <v>1.29138424767965E-2</v>
      </c>
      <c r="AL14" s="14">
        <v>1.6482567773632401E-2</v>
      </c>
      <c r="AM14" s="14"/>
      <c r="AN14" s="14">
        <v>9.7529333036016509E-3</v>
      </c>
      <c r="AO14" s="14">
        <v>2.1137112244743302E-2</v>
      </c>
      <c r="AP14" s="14"/>
      <c r="AQ14" s="14">
        <v>3.2507251530377898E-3</v>
      </c>
      <c r="AR14" s="14">
        <v>1.0362124701714199E-2</v>
      </c>
      <c r="AS14" s="14">
        <v>4.2776675499330299E-2</v>
      </c>
    </row>
    <row r="15" spans="2:45" x14ac:dyDescent="0.35">
      <c r="B15" s="15" t="s">
        <v>70</v>
      </c>
      <c r="C15" s="23">
        <v>2.1242282840795199E-2</v>
      </c>
      <c r="D15" s="23">
        <v>1.46854046105369E-2</v>
      </c>
      <c r="E15" s="23">
        <v>2.7905137375391902E-2</v>
      </c>
      <c r="F15" s="23"/>
      <c r="G15" s="23">
        <v>2.1800673513603201E-2</v>
      </c>
      <c r="H15" s="23">
        <v>3.4831751937859201E-2</v>
      </c>
      <c r="I15" s="23">
        <v>2.5142516401611099E-2</v>
      </c>
      <c r="J15" s="23">
        <v>1.21541874404351E-2</v>
      </c>
      <c r="K15" s="23">
        <v>1.0342478816961201E-2</v>
      </c>
      <c r="L15" s="23"/>
      <c r="M15" s="23">
        <v>1.5281206655667E-2</v>
      </c>
      <c r="N15" s="23">
        <v>1.6868006553517102E-2</v>
      </c>
      <c r="O15" s="23">
        <v>1.9896106518192201E-2</v>
      </c>
      <c r="P15" s="23">
        <v>3.3825461133590702E-2</v>
      </c>
      <c r="Q15" s="23"/>
      <c r="R15" s="23">
        <v>1.9477427581356899E-2</v>
      </c>
      <c r="S15" s="23">
        <v>2.1337585143947999E-2</v>
      </c>
      <c r="T15" s="23">
        <v>4.2385734967875899E-2</v>
      </c>
      <c r="U15" s="23">
        <v>2.82765796938514E-2</v>
      </c>
      <c r="V15" s="23">
        <v>9.7807296763848892E-3</v>
      </c>
      <c r="W15" s="23">
        <v>3.6140998948914399E-2</v>
      </c>
      <c r="X15" s="23">
        <v>6.3609936996133496E-3</v>
      </c>
      <c r="Y15" s="23">
        <v>2.50648461578E-2</v>
      </c>
      <c r="Z15" s="23">
        <v>7.4562334744674901E-3</v>
      </c>
      <c r="AA15" s="23"/>
      <c r="AB15" s="23">
        <v>3.8573290287447201E-2</v>
      </c>
      <c r="AC15" s="23">
        <v>1.81979040405576E-2</v>
      </c>
      <c r="AD15" s="23">
        <v>1.5688226510095198E-2</v>
      </c>
      <c r="AE15" s="23">
        <v>1.08468827842222E-2</v>
      </c>
      <c r="AF15" s="23">
        <v>0</v>
      </c>
      <c r="AG15" s="23"/>
      <c r="AH15" s="23">
        <v>1.41506172403575E-2</v>
      </c>
      <c r="AI15" s="23">
        <v>1.9702405962857699E-2</v>
      </c>
      <c r="AJ15" s="23"/>
      <c r="AK15" s="23">
        <v>1.7256962133551299E-2</v>
      </c>
      <c r="AL15" s="23">
        <v>1.7732748525629401E-2</v>
      </c>
      <c r="AM15" s="23"/>
      <c r="AN15" s="23">
        <v>1.3893249660734699E-2</v>
      </c>
      <c r="AO15" s="23">
        <v>2.5430560517195E-2</v>
      </c>
      <c r="AP15" s="23"/>
      <c r="AQ15" s="23">
        <v>7.7534461800647901E-3</v>
      </c>
      <c r="AR15" s="23">
        <v>1.6453191469521799E-2</v>
      </c>
      <c r="AS15" s="23">
        <v>5.0657328713816403E-2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S25"/>
  <sheetViews>
    <sheetView showGridLines="0" zoomScaleNormal="100" workbookViewId="0">
      <pane xSplit="2" topLeftCell="C1" activePane="topRight" state="frozen"/>
      <selection pane="topRight" activeCell="AP9" sqref="AP9:AP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121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58" x14ac:dyDescent="0.35">
      <c r="B9" s="15" t="s">
        <v>102</v>
      </c>
      <c r="C9" s="14">
        <v>0.76950560651813593</v>
      </c>
      <c r="D9" s="14">
        <v>0.73269692899329109</v>
      </c>
      <c r="E9" s="14">
        <v>0.80727705496138202</v>
      </c>
      <c r="F9" s="14"/>
      <c r="G9" s="14">
        <v>0.72297993034284902</v>
      </c>
      <c r="H9" s="14">
        <v>0.70433166419918591</v>
      </c>
      <c r="I9" s="14">
        <v>0.75549110097136341</v>
      </c>
      <c r="J9" s="14">
        <v>0.80728222134023797</v>
      </c>
      <c r="K9" s="14">
        <v>0.86843172436077198</v>
      </c>
      <c r="L9" s="14"/>
      <c r="M9" s="14">
        <v>0.8076561735549399</v>
      </c>
      <c r="N9" s="14">
        <v>0.78743835552560504</v>
      </c>
      <c r="O9" s="14">
        <v>0.73740064126587501</v>
      </c>
      <c r="P9" s="14">
        <v>0.73544918452532904</v>
      </c>
      <c r="Q9" s="14"/>
      <c r="R9" s="14">
        <v>0.74324347673900504</v>
      </c>
      <c r="S9" s="14">
        <v>0.80413431517981504</v>
      </c>
      <c r="T9" s="14">
        <v>0.78077031953697096</v>
      </c>
      <c r="U9" s="14">
        <v>0.79035774663553604</v>
      </c>
      <c r="V9" s="14">
        <v>0.83571615077605399</v>
      </c>
      <c r="W9" s="14">
        <v>0.68784903989727697</v>
      </c>
      <c r="X9" s="14">
        <v>0.77686225753974703</v>
      </c>
      <c r="Y9" s="14">
        <v>0.76253910136835912</v>
      </c>
      <c r="Z9" s="14">
        <v>0.74711218029006798</v>
      </c>
      <c r="AA9" s="14"/>
      <c r="AB9" s="14">
        <v>0.72377419027003598</v>
      </c>
      <c r="AC9" s="14">
        <v>0.81647147458273994</v>
      </c>
      <c r="AD9" s="14">
        <v>0.75424387354011402</v>
      </c>
      <c r="AE9" s="14">
        <v>0.78626265720646804</v>
      </c>
      <c r="AF9" s="14">
        <v>0.85028601855802699</v>
      </c>
      <c r="AG9" s="14"/>
      <c r="AH9" s="14">
        <v>0.69971159936075</v>
      </c>
      <c r="AI9" s="14">
        <v>0.81173436698096102</v>
      </c>
      <c r="AJ9" s="14"/>
      <c r="AK9" s="14">
        <v>0.72089319806496799</v>
      </c>
      <c r="AL9" s="14">
        <v>0.81138148147504707</v>
      </c>
      <c r="AM9" s="14"/>
      <c r="AN9" s="14">
        <v>0.73700651630153202</v>
      </c>
      <c r="AO9" s="14">
        <v>0.80077787765862207</v>
      </c>
      <c r="AP9" s="14"/>
      <c r="AQ9" s="14">
        <v>0.79288029551643602</v>
      </c>
      <c r="AR9" s="14">
        <v>0.788249703070522</v>
      </c>
      <c r="AS9" s="14">
        <v>0.68278836496685802</v>
      </c>
    </row>
    <row r="10" spans="2:45" ht="58" x14ac:dyDescent="0.35">
      <c r="B10" s="15" t="s">
        <v>106</v>
      </c>
      <c r="C10" s="14">
        <v>0.679187040946302</v>
      </c>
      <c r="D10" s="14">
        <v>0.67319799468638608</v>
      </c>
      <c r="E10" s="14">
        <v>0.68460297925157299</v>
      </c>
      <c r="F10" s="14"/>
      <c r="G10" s="14">
        <v>0.66450928943442999</v>
      </c>
      <c r="H10" s="14">
        <v>0.64072595611897099</v>
      </c>
      <c r="I10" s="14">
        <v>0.70007541337507728</v>
      </c>
      <c r="J10" s="14">
        <v>0.68861368052286198</v>
      </c>
      <c r="K10" s="14">
        <v>0.70444656582156695</v>
      </c>
      <c r="L10" s="14"/>
      <c r="M10" s="14">
        <v>0.74247613521627998</v>
      </c>
      <c r="N10" s="14">
        <v>0.69594095491867403</v>
      </c>
      <c r="O10" s="14">
        <v>0.64650193252492505</v>
      </c>
      <c r="P10" s="14">
        <v>0.619760916834871</v>
      </c>
      <c r="Q10" s="14"/>
      <c r="R10" s="14">
        <v>0.63012148755164099</v>
      </c>
      <c r="S10" s="14">
        <v>0.73718373817984006</v>
      </c>
      <c r="T10" s="14">
        <v>0.69348097880675197</v>
      </c>
      <c r="U10" s="14">
        <v>0.71119727375457997</v>
      </c>
      <c r="V10" s="14">
        <v>0.72077925027840895</v>
      </c>
      <c r="W10" s="14">
        <v>0.63846125124159703</v>
      </c>
      <c r="X10" s="14">
        <v>0.64149455975506309</v>
      </c>
      <c r="Y10" s="14">
        <v>0.72947114329857399</v>
      </c>
      <c r="Z10" s="14">
        <v>0.64224166623249701</v>
      </c>
      <c r="AA10" s="14"/>
      <c r="AB10" s="14">
        <v>0.60974474940819301</v>
      </c>
      <c r="AC10" s="14">
        <v>0.71101029167109908</v>
      </c>
      <c r="AD10" s="14">
        <v>0.69933462104664601</v>
      </c>
      <c r="AE10" s="14">
        <v>0.71374855828584405</v>
      </c>
      <c r="AF10" s="14">
        <v>0.77861254751503006</v>
      </c>
      <c r="AG10" s="14"/>
      <c r="AH10" s="14">
        <v>0.67274666538163608</v>
      </c>
      <c r="AI10" s="14">
        <v>0.68901796234717405</v>
      </c>
      <c r="AJ10" s="14"/>
      <c r="AK10" s="14">
        <v>0.6851737662433699</v>
      </c>
      <c r="AL10" s="14">
        <v>0.69602757457405395</v>
      </c>
      <c r="AM10" s="14"/>
      <c r="AN10" s="14">
        <v>0.67027494059108694</v>
      </c>
      <c r="AO10" s="14">
        <v>0.69185384627023594</v>
      </c>
      <c r="AP10" s="14"/>
      <c r="AQ10" s="14">
        <v>0.71205103116996304</v>
      </c>
      <c r="AR10" s="14">
        <v>0.69721824285344491</v>
      </c>
      <c r="AS10" s="14">
        <v>0.57505843689998692</v>
      </c>
    </row>
    <row r="11" spans="2:45" ht="58" x14ac:dyDescent="0.35">
      <c r="B11" s="15" t="s">
        <v>103</v>
      </c>
      <c r="C11" s="14">
        <v>0.62014628602131405</v>
      </c>
      <c r="D11" s="14">
        <v>0.59336377637177506</v>
      </c>
      <c r="E11" s="14">
        <v>0.64749937793409218</v>
      </c>
      <c r="F11" s="14"/>
      <c r="G11" s="14">
        <v>0.62589272370342097</v>
      </c>
      <c r="H11" s="14">
        <v>0.58452858082689008</v>
      </c>
      <c r="I11" s="14">
        <v>0.57990579065061132</v>
      </c>
      <c r="J11" s="14">
        <v>0.63745114718461349</v>
      </c>
      <c r="K11" s="14">
        <v>0.68605501403641234</v>
      </c>
      <c r="L11" s="14"/>
      <c r="M11" s="14">
        <v>0.68460189996271548</v>
      </c>
      <c r="N11" s="14">
        <v>0.62441266980193477</v>
      </c>
      <c r="O11" s="14">
        <v>0.57680761725007346</v>
      </c>
      <c r="P11" s="14">
        <v>0.58261445878352902</v>
      </c>
      <c r="Q11" s="14"/>
      <c r="R11" s="14">
        <v>0.60370550751713636</v>
      </c>
      <c r="S11" s="14">
        <v>0.62299116283475897</v>
      </c>
      <c r="T11" s="14">
        <v>0.59657801369422192</v>
      </c>
      <c r="U11" s="14">
        <v>0.6624809449966742</v>
      </c>
      <c r="V11" s="14">
        <v>0.5969527996442664</v>
      </c>
      <c r="W11" s="14">
        <v>0.57155513684762882</v>
      </c>
      <c r="X11" s="14">
        <v>0.6531871621955041</v>
      </c>
      <c r="Y11" s="14">
        <v>0.68330709539976175</v>
      </c>
      <c r="Z11" s="14">
        <v>0.62291614012322793</v>
      </c>
      <c r="AA11" s="14"/>
      <c r="AB11" s="14">
        <v>0.50966981064460637</v>
      </c>
      <c r="AC11" s="14">
        <v>0.64065865401367905</v>
      </c>
      <c r="AD11" s="14">
        <v>0.64655195185375047</v>
      </c>
      <c r="AE11" s="14">
        <v>0.7058965056078137</v>
      </c>
      <c r="AF11" s="14">
        <v>0.68055908184111447</v>
      </c>
      <c r="AG11" s="14"/>
      <c r="AH11" s="14">
        <v>0.62435914216935295</v>
      </c>
      <c r="AI11" s="14">
        <v>0.62483579336102113</v>
      </c>
      <c r="AJ11" s="14"/>
      <c r="AK11" s="14">
        <v>0.64472814376907572</v>
      </c>
      <c r="AL11" s="14">
        <v>0.63007931553832419</v>
      </c>
      <c r="AM11" s="14"/>
      <c r="AN11" s="14">
        <v>0.62917137737973283</v>
      </c>
      <c r="AO11" s="14">
        <v>0.61773189634360881</v>
      </c>
      <c r="AP11" s="14"/>
      <c r="AQ11" s="14">
        <v>0.68574842735371289</v>
      </c>
      <c r="AR11" s="14">
        <v>0.61088041205533328</v>
      </c>
      <c r="AS11" s="14">
        <v>0.585878815046735</v>
      </c>
    </row>
    <row r="12" spans="2:45" ht="29" x14ac:dyDescent="0.35">
      <c r="B12" s="15" t="s">
        <v>101</v>
      </c>
      <c r="C12" s="14">
        <v>0.60936991264652496</v>
      </c>
      <c r="D12" s="14">
        <v>0.57184443847961997</v>
      </c>
      <c r="E12" s="14">
        <v>0.64649333940695697</v>
      </c>
      <c r="F12" s="14"/>
      <c r="G12" s="14">
        <v>0.58512459242446802</v>
      </c>
      <c r="H12" s="14">
        <v>0.58884119872916096</v>
      </c>
      <c r="I12" s="14">
        <v>0.60557677639256202</v>
      </c>
      <c r="J12" s="14">
        <v>0.59670399436623101</v>
      </c>
      <c r="K12" s="14">
        <v>0.67983781447323999</v>
      </c>
      <c r="L12" s="14"/>
      <c r="M12" s="14">
        <v>0.63950766848252805</v>
      </c>
      <c r="N12" s="14">
        <v>0.63607107766035698</v>
      </c>
      <c r="O12" s="14">
        <v>0.59159182541390098</v>
      </c>
      <c r="P12" s="14">
        <v>0.56490312482684102</v>
      </c>
      <c r="Q12" s="14"/>
      <c r="R12" s="14">
        <v>0.53067446564388399</v>
      </c>
      <c r="S12" s="14">
        <v>0.66354345732122999</v>
      </c>
      <c r="T12" s="14">
        <v>0.60035841569895898</v>
      </c>
      <c r="U12" s="14">
        <v>0.61057088298375695</v>
      </c>
      <c r="V12" s="14">
        <v>0.65771631138970499</v>
      </c>
      <c r="W12" s="14">
        <v>0.55705365029919396</v>
      </c>
      <c r="X12" s="14">
        <v>0.63497144133233097</v>
      </c>
      <c r="Y12" s="14">
        <v>0.61138613735577296</v>
      </c>
      <c r="Z12" s="14">
        <v>0.63188311349182202</v>
      </c>
      <c r="AA12" s="14"/>
      <c r="AB12" s="14">
        <v>0.55899850850793398</v>
      </c>
      <c r="AC12" s="14">
        <v>0.63676409414045698</v>
      </c>
      <c r="AD12" s="14">
        <v>0.62498794299068805</v>
      </c>
      <c r="AE12" s="14">
        <v>0.63045003629108698</v>
      </c>
      <c r="AF12" s="14">
        <v>0.72498287431194297</v>
      </c>
      <c r="AG12" s="14"/>
      <c r="AH12" s="14">
        <v>0.57603155554541297</v>
      </c>
      <c r="AI12" s="14">
        <v>0.631102106359964</v>
      </c>
      <c r="AJ12" s="14"/>
      <c r="AK12" s="14">
        <v>0.60519815276064004</v>
      </c>
      <c r="AL12" s="14">
        <v>0.62868470334110105</v>
      </c>
      <c r="AM12" s="14"/>
      <c r="AN12" s="14">
        <v>0.62249555551857005</v>
      </c>
      <c r="AO12" s="14">
        <v>0.60655811864270903</v>
      </c>
      <c r="AP12" s="14"/>
      <c r="AQ12" s="14">
        <v>0.66061786005015999</v>
      </c>
      <c r="AR12" s="14">
        <v>0.62012419126503704</v>
      </c>
      <c r="AS12" s="14">
        <v>0.50565591690878398</v>
      </c>
    </row>
    <row r="13" spans="2:45" ht="58" x14ac:dyDescent="0.35">
      <c r="B13" s="15" t="s">
        <v>105</v>
      </c>
      <c r="C13" s="14">
        <v>0.59243640727796998</v>
      </c>
      <c r="D13" s="14">
        <v>0.55739601724363574</v>
      </c>
      <c r="E13" s="14">
        <v>0.62807360757170905</v>
      </c>
      <c r="F13" s="14"/>
      <c r="G13" s="14">
        <v>0.57343726863691002</v>
      </c>
      <c r="H13" s="14">
        <v>0.57896248347249812</v>
      </c>
      <c r="I13" s="14">
        <v>0.6286949466987507</v>
      </c>
      <c r="J13" s="14">
        <v>0.60478662310907805</v>
      </c>
      <c r="K13" s="14">
        <v>0.56901619888741939</v>
      </c>
      <c r="L13" s="14"/>
      <c r="M13" s="14">
        <v>0.6617152331029591</v>
      </c>
      <c r="N13" s="14">
        <v>0.58279294235419765</v>
      </c>
      <c r="O13" s="14">
        <v>0.57823357478365611</v>
      </c>
      <c r="P13" s="14">
        <v>0.5397687051303468</v>
      </c>
      <c r="Q13" s="14"/>
      <c r="R13" s="14">
        <v>0.60092197838163397</v>
      </c>
      <c r="S13" s="14">
        <v>0.61687669580059989</v>
      </c>
      <c r="T13" s="14">
        <v>0.60073080547306035</v>
      </c>
      <c r="U13" s="14">
        <v>0.53167089780943966</v>
      </c>
      <c r="V13" s="14">
        <v>0.65331801126261457</v>
      </c>
      <c r="W13" s="14">
        <v>0.56317491670354991</v>
      </c>
      <c r="X13" s="14">
        <v>0.57490969863882757</v>
      </c>
      <c r="Y13" s="14">
        <v>0.61789842928890293</v>
      </c>
      <c r="Z13" s="14">
        <v>0.58116638157408529</v>
      </c>
      <c r="AA13" s="14"/>
      <c r="AB13" s="14">
        <v>0.46855814707596111</v>
      </c>
      <c r="AC13" s="14">
        <v>0.6140525336844912</v>
      </c>
      <c r="AD13" s="14">
        <v>0.64932250655672796</v>
      </c>
      <c r="AE13" s="14">
        <v>0.644821500906965</v>
      </c>
      <c r="AF13" s="14">
        <v>0.81355856469545351</v>
      </c>
      <c r="AG13" s="14"/>
      <c r="AH13" s="14">
        <v>0.60778348325183629</v>
      </c>
      <c r="AI13" s="14">
        <v>0.59599275857007317</v>
      </c>
      <c r="AJ13" s="14"/>
      <c r="AK13" s="14">
        <v>0.6191789186093436</v>
      </c>
      <c r="AL13" s="14">
        <v>0.5895274472901938</v>
      </c>
      <c r="AM13" s="14"/>
      <c r="AN13" s="14">
        <v>0.62342316669688513</v>
      </c>
      <c r="AO13" s="14">
        <v>0.57002783497828446</v>
      </c>
      <c r="AP13" s="14"/>
      <c r="AQ13" s="14">
        <v>0.66374691279158216</v>
      </c>
      <c r="AR13" s="14">
        <v>0.58333298951568036</v>
      </c>
      <c r="AS13" s="14">
        <v>0.53919459760495458</v>
      </c>
    </row>
    <row r="14" spans="2:45" ht="43.5" x14ac:dyDescent="0.35">
      <c r="B14" s="15" t="s">
        <v>104</v>
      </c>
      <c r="C14" s="14">
        <v>0.55442700374655496</v>
      </c>
      <c r="D14" s="14">
        <v>0.51473158060777702</v>
      </c>
      <c r="E14" s="14">
        <v>0.59363342291821597</v>
      </c>
      <c r="F14" s="14"/>
      <c r="G14" s="14">
        <v>0.54986491235874702</v>
      </c>
      <c r="H14" s="14">
        <v>0.50994978549615</v>
      </c>
      <c r="I14" s="14">
        <v>0.57299784323547798</v>
      </c>
      <c r="J14" s="14">
        <v>0.56760168441001502</v>
      </c>
      <c r="K14" s="14">
        <v>0.57487623225847695</v>
      </c>
      <c r="L14" s="14"/>
      <c r="M14" s="14">
        <v>0.61548939884202003</v>
      </c>
      <c r="N14" s="14">
        <v>0.55558994462421196</v>
      </c>
      <c r="O14" s="14">
        <v>0.51615434148191697</v>
      </c>
      <c r="P14" s="14">
        <v>0.52224980603946602</v>
      </c>
      <c r="Q14" s="14"/>
      <c r="R14" s="14">
        <v>0.53852363178092599</v>
      </c>
      <c r="S14" s="14">
        <v>0.57801992378773703</v>
      </c>
      <c r="T14" s="14">
        <v>0.57012692399144504</v>
      </c>
      <c r="U14" s="14">
        <v>0.56897768357066603</v>
      </c>
      <c r="V14" s="14">
        <v>0.55140635379503899</v>
      </c>
      <c r="W14" s="14">
        <v>0.50011584402208598</v>
      </c>
      <c r="X14" s="14">
        <v>0.57007194568772501</v>
      </c>
      <c r="Y14" s="14">
        <v>0.61609513365012503</v>
      </c>
      <c r="Z14" s="14">
        <v>0.52876302803497799</v>
      </c>
      <c r="AA14" s="14"/>
      <c r="AB14" s="14">
        <v>0.44447830820781098</v>
      </c>
      <c r="AC14" s="14">
        <v>0.58723450520494602</v>
      </c>
      <c r="AD14" s="14">
        <v>0.59114085596508303</v>
      </c>
      <c r="AE14" s="14">
        <v>0.62659290509813603</v>
      </c>
      <c r="AF14" s="14">
        <v>0.60094705588879105</v>
      </c>
      <c r="AG14" s="14"/>
      <c r="AH14" s="14">
        <v>0.56760678734151504</v>
      </c>
      <c r="AI14" s="14">
        <v>0.55982281539115297</v>
      </c>
      <c r="AJ14" s="14"/>
      <c r="AK14" s="14">
        <v>0.52977115068420699</v>
      </c>
      <c r="AL14" s="14">
        <v>0.58257547018649403</v>
      </c>
      <c r="AM14" s="14"/>
      <c r="AN14" s="14">
        <v>0.56245719300128905</v>
      </c>
      <c r="AO14" s="14">
        <v>0.55402535346807902</v>
      </c>
      <c r="AP14" s="14"/>
      <c r="AQ14" s="14">
        <v>0.60619405351520395</v>
      </c>
      <c r="AR14" s="14">
        <v>0.56145158739681</v>
      </c>
      <c r="AS14" s="14">
        <v>0.48103244203176099</v>
      </c>
    </row>
    <row r="15" spans="2:45" ht="29" x14ac:dyDescent="0.35">
      <c r="B15" s="15" t="s">
        <v>107</v>
      </c>
      <c r="C15" s="14">
        <v>0.50833953778766905</v>
      </c>
      <c r="D15" s="14">
        <v>0.48009087156851499</v>
      </c>
      <c r="E15" s="14">
        <v>0.536952975614165</v>
      </c>
      <c r="F15" s="14"/>
      <c r="G15" s="14">
        <v>0.451505761843846</v>
      </c>
      <c r="H15" s="14">
        <v>0.54857284169751297</v>
      </c>
      <c r="I15" s="14">
        <v>0.52966958100912098</v>
      </c>
      <c r="J15" s="14">
        <v>0.47127104710363499</v>
      </c>
      <c r="K15" s="14">
        <v>0.53693952103465803</v>
      </c>
      <c r="L15" s="14"/>
      <c r="M15" s="14">
        <v>0.58108838405554297</v>
      </c>
      <c r="N15" s="14">
        <v>0.54901900523259195</v>
      </c>
      <c r="O15" s="14">
        <v>0.46171946599782199</v>
      </c>
      <c r="P15" s="14">
        <v>0.42823741103868701</v>
      </c>
      <c r="Q15" s="14"/>
      <c r="R15" s="14">
        <v>0.52584017899977598</v>
      </c>
      <c r="S15" s="14">
        <v>0.54065411645002004</v>
      </c>
      <c r="T15" s="14">
        <v>0.53932104882916898</v>
      </c>
      <c r="U15" s="14">
        <v>0.51893985479805804</v>
      </c>
      <c r="V15" s="14">
        <v>0.51525423256081704</v>
      </c>
      <c r="W15" s="14">
        <v>0.44985296750653297</v>
      </c>
      <c r="X15" s="14">
        <v>0.44897379722727498</v>
      </c>
      <c r="Y15" s="14">
        <v>0.51278314180178997</v>
      </c>
      <c r="Z15" s="14">
        <v>0.49858007716556901</v>
      </c>
      <c r="AA15" s="14"/>
      <c r="AB15" s="14">
        <v>0.40653703640801298</v>
      </c>
      <c r="AC15" s="14">
        <v>0.49675269914253201</v>
      </c>
      <c r="AD15" s="14">
        <v>0.57074822352336396</v>
      </c>
      <c r="AE15" s="14">
        <v>0.59874600171471004</v>
      </c>
      <c r="AF15" s="14">
        <v>0.65866161921131205</v>
      </c>
      <c r="AG15" s="14"/>
      <c r="AH15" s="14">
        <v>0.51970220637664399</v>
      </c>
      <c r="AI15" s="14">
        <v>0.51340474403764202</v>
      </c>
      <c r="AJ15" s="14"/>
      <c r="AK15" s="14">
        <v>0.52904439478166998</v>
      </c>
      <c r="AL15" s="14">
        <v>0.51772842641280503</v>
      </c>
      <c r="AM15" s="14"/>
      <c r="AN15" s="14">
        <v>0.54398182382198601</v>
      </c>
      <c r="AO15" s="14">
        <v>0.48203852583478601</v>
      </c>
      <c r="AP15" s="14"/>
      <c r="AQ15" s="14">
        <v>0.56387706985408403</v>
      </c>
      <c r="AR15" s="14">
        <v>0.497076192757477</v>
      </c>
      <c r="AS15" s="14">
        <v>0.45899687154186802</v>
      </c>
    </row>
    <row r="16" spans="2:45" ht="58" x14ac:dyDescent="0.35">
      <c r="B16" s="15" t="s">
        <v>108</v>
      </c>
      <c r="C16" s="14">
        <v>0.46651167815690198</v>
      </c>
      <c r="D16" s="14">
        <v>0.47643327821118292</v>
      </c>
      <c r="E16" s="14">
        <v>0.45635508880454601</v>
      </c>
      <c r="F16" s="14"/>
      <c r="G16" s="14">
        <v>0.53262101600518208</v>
      </c>
      <c r="H16" s="14">
        <v>0.447711488078118</v>
      </c>
      <c r="I16" s="14">
        <v>0.48952203646600423</v>
      </c>
      <c r="J16" s="14">
        <v>0.43720578108329672</v>
      </c>
      <c r="K16" s="14">
        <v>0.4291714266580704</v>
      </c>
      <c r="L16" s="14"/>
      <c r="M16" s="14">
        <v>0.54190207470523999</v>
      </c>
      <c r="N16" s="14">
        <v>0.48358108847494097</v>
      </c>
      <c r="O16" s="14">
        <v>0.422929640792573</v>
      </c>
      <c r="P16" s="14">
        <v>0.40330100351936699</v>
      </c>
      <c r="Q16" s="14"/>
      <c r="R16" s="14">
        <v>0.49604930340564801</v>
      </c>
      <c r="S16" s="14">
        <v>0.45978132083617301</v>
      </c>
      <c r="T16" s="14">
        <v>0.41651873622177443</v>
      </c>
      <c r="U16" s="14">
        <v>0.50397970096035105</v>
      </c>
      <c r="V16" s="14">
        <v>0.46941738299773211</v>
      </c>
      <c r="W16" s="14">
        <v>0.393583224888092</v>
      </c>
      <c r="X16" s="14">
        <v>0.43174116971471388</v>
      </c>
      <c r="Y16" s="14">
        <v>0.52441031819870698</v>
      </c>
      <c r="Z16" s="14">
        <v>0.50387372684453924</v>
      </c>
      <c r="AA16" s="14"/>
      <c r="AB16" s="14">
        <v>0.34165710762294843</v>
      </c>
      <c r="AC16" s="14">
        <v>0.49484447114816504</v>
      </c>
      <c r="AD16" s="14">
        <v>0.50332259476258401</v>
      </c>
      <c r="AE16" s="14">
        <v>0.56688720647947599</v>
      </c>
      <c r="AF16" s="14">
        <v>0.4749996483763223</v>
      </c>
      <c r="AG16" s="14"/>
      <c r="AH16" s="14">
        <v>0.53913100422631899</v>
      </c>
      <c r="AI16" s="14">
        <v>0.44659786438899396</v>
      </c>
      <c r="AJ16" s="14"/>
      <c r="AK16" s="14">
        <v>0.51761228791560798</v>
      </c>
      <c r="AL16" s="14">
        <v>0.463634875102862</v>
      </c>
      <c r="AM16" s="14"/>
      <c r="AN16" s="14">
        <v>0.53298704693203902</v>
      </c>
      <c r="AO16" s="14">
        <v>0.41568833236598401</v>
      </c>
      <c r="AP16" s="14"/>
      <c r="AQ16" s="14">
        <v>0.56818050543724896</v>
      </c>
      <c r="AR16" s="14">
        <v>0.44435834585900902</v>
      </c>
      <c r="AS16" s="14">
        <v>0.40945085683762927</v>
      </c>
    </row>
    <row r="17" spans="2:45" ht="43.5" x14ac:dyDescent="0.35">
      <c r="B17" s="15" t="s">
        <v>110</v>
      </c>
      <c r="C17" s="14">
        <v>0.3935876981702528</v>
      </c>
      <c r="D17" s="14">
        <v>0.40325458528875846</v>
      </c>
      <c r="E17" s="14">
        <v>0.38263217050633125</v>
      </c>
      <c r="F17" s="14"/>
      <c r="G17" s="14">
        <v>0.42197978373314099</v>
      </c>
      <c r="H17" s="14">
        <v>0.39518275541147596</v>
      </c>
      <c r="I17" s="14">
        <v>0.42022194640083049</v>
      </c>
      <c r="J17" s="14">
        <v>0.38358938716098767</v>
      </c>
      <c r="K17" s="14">
        <v>0.3419598054054524</v>
      </c>
      <c r="L17" s="14"/>
      <c r="M17" s="14">
        <v>0.45350560269641471</v>
      </c>
      <c r="N17" s="14">
        <v>0.40734175384301879</v>
      </c>
      <c r="O17" s="14">
        <v>0.33797030855350935</v>
      </c>
      <c r="P17" s="14">
        <v>0.36467879009499338</v>
      </c>
      <c r="Q17" s="14"/>
      <c r="R17" s="14">
        <v>0.37691699969534981</v>
      </c>
      <c r="S17" s="14">
        <v>0.4308525677239694</v>
      </c>
      <c r="T17" s="14">
        <v>0.38218429265518861</v>
      </c>
      <c r="U17" s="14">
        <v>0.42267440507312037</v>
      </c>
      <c r="V17" s="14">
        <v>0.400128925031002</v>
      </c>
      <c r="W17" s="14">
        <v>0.34933308435334387</v>
      </c>
      <c r="X17" s="14">
        <v>0.37923756661227159</v>
      </c>
      <c r="Y17" s="14">
        <v>0.39362513322871751</v>
      </c>
      <c r="Z17" s="14">
        <v>0.39303236727101731</v>
      </c>
      <c r="AA17" s="14"/>
      <c r="AB17" s="14">
        <v>0.27857468051824952</v>
      </c>
      <c r="AC17" s="14">
        <v>0.4033130499919324</v>
      </c>
      <c r="AD17" s="14">
        <v>0.43282511008638547</v>
      </c>
      <c r="AE17" s="14">
        <v>0.49954634682129462</v>
      </c>
      <c r="AF17" s="14">
        <v>0.60196735845876193</v>
      </c>
      <c r="AG17" s="14"/>
      <c r="AH17" s="14">
        <v>0.45174268031672571</v>
      </c>
      <c r="AI17" s="14">
        <v>0.37124144665867548</v>
      </c>
      <c r="AJ17" s="14"/>
      <c r="AK17" s="14">
        <v>0.44728987569240169</v>
      </c>
      <c r="AL17" s="14">
        <v>0.38131554278208191</v>
      </c>
      <c r="AM17" s="14"/>
      <c r="AN17" s="14">
        <v>0.45443542415341631</v>
      </c>
      <c r="AO17" s="14">
        <v>0.34759770322762906</v>
      </c>
      <c r="AP17" s="14"/>
      <c r="AQ17" s="14">
        <v>0.51975469386022244</v>
      </c>
      <c r="AR17" s="14">
        <v>0.35465683343420462</v>
      </c>
      <c r="AS17" s="14">
        <v>0.35220216971117768</v>
      </c>
    </row>
    <row r="18" spans="2:45" ht="43.5" x14ac:dyDescent="0.35">
      <c r="B18" s="15" t="s">
        <v>109</v>
      </c>
      <c r="C18" s="14">
        <v>0.30738887025788797</v>
      </c>
      <c r="D18" s="14">
        <v>0.29805036767419962</v>
      </c>
      <c r="E18" s="14">
        <v>0.31742400416843913</v>
      </c>
      <c r="F18" s="14"/>
      <c r="G18" s="14">
        <v>0.28555929039031702</v>
      </c>
      <c r="H18" s="14">
        <v>0.34332216860452935</v>
      </c>
      <c r="I18" s="14">
        <v>0.32794044934142552</v>
      </c>
      <c r="J18" s="14">
        <v>0.29818179406813738</v>
      </c>
      <c r="K18" s="14">
        <v>0.271876052292855</v>
      </c>
      <c r="L18" s="14"/>
      <c r="M18" s="14">
        <v>0.33949661376610502</v>
      </c>
      <c r="N18" s="14">
        <v>0.30281112264989052</v>
      </c>
      <c r="O18" s="14">
        <v>0.2981799374563745</v>
      </c>
      <c r="P18" s="14">
        <v>0.28989528248981927</v>
      </c>
      <c r="Q18" s="14"/>
      <c r="R18" s="14">
        <v>0.35270849642058127</v>
      </c>
      <c r="S18" s="14">
        <v>0.30148202531519153</v>
      </c>
      <c r="T18" s="14">
        <v>0.26036963108178152</v>
      </c>
      <c r="U18" s="14">
        <v>0.3341491978283988</v>
      </c>
      <c r="V18" s="14">
        <v>0.2695227957877781</v>
      </c>
      <c r="W18" s="14">
        <v>0.32920665034426727</v>
      </c>
      <c r="X18" s="14">
        <v>0.30821762184795182</v>
      </c>
      <c r="Y18" s="14">
        <v>0.32669317288388683</v>
      </c>
      <c r="Z18" s="14">
        <v>0.27367328278416059</v>
      </c>
      <c r="AA18" s="14"/>
      <c r="AB18" s="14">
        <v>0.25828709269752337</v>
      </c>
      <c r="AC18" s="14">
        <v>0.30102498962675189</v>
      </c>
      <c r="AD18" s="14">
        <v>0.32073584998766547</v>
      </c>
      <c r="AE18" s="14">
        <v>0.33840911434059601</v>
      </c>
      <c r="AF18" s="14">
        <v>0.4266302138720735</v>
      </c>
      <c r="AG18" s="14"/>
      <c r="AH18" s="14">
        <v>0.33987324898400167</v>
      </c>
      <c r="AI18" s="14">
        <v>0.29535172946742488</v>
      </c>
      <c r="AJ18" s="14"/>
      <c r="AK18" s="14">
        <v>0.34877379294324201</v>
      </c>
      <c r="AL18" s="14">
        <v>0.3010470975352228</v>
      </c>
      <c r="AM18" s="14"/>
      <c r="AN18" s="14">
        <v>0.35199823919957363</v>
      </c>
      <c r="AO18" s="14">
        <v>0.27226559548028911</v>
      </c>
      <c r="AP18" s="14"/>
      <c r="AQ18" s="14">
        <v>0.33917684032735568</v>
      </c>
      <c r="AR18" s="14">
        <v>0.288860023311521</v>
      </c>
      <c r="AS18" s="14">
        <v>0.31237961163713379</v>
      </c>
    </row>
    <row r="19" spans="2:45" x14ac:dyDescent="0.35">
      <c r="B19" s="15" t="s">
        <v>70</v>
      </c>
      <c r="C19" s="14">
        <v>3.004675189653E-2</v>
      </c>
      <c r="D19" s="14">
        <v>3.1383397526236499E-2</v>
      </c>
      <c r="E19" s="14">
        <v>2.8756193262997599E-2</v>
      </c>
      <c r="F19" s="14"/>
      <c r="G19" s="14">
        <v>0</v>
      </c>
      <c r="H19" s="14">
        <v>2.0548480984907198E-2</v>
      </c>
      <c r="I19" s="14">
        <v>2.9937175163731101E-2</v>
      </c>
      <c r="J19" s="14">
        <v>6.1173365681501703E-2</v>
      </c>
      <c r="K19" s="14">
        <v>3.4648203895255997E-2</v>
      </c>
      <c r="L19" s="14"/>
      <c r="M19" s="14">
        <v>2.1138341704808699E-2</v>
      </c>
      <c r="N19" s="14">
        <v>3.3186551264901103E-2</v>
      </c>
      <c r="O19" s="14">
        <v>1.7854555667099498E-2</v>
      </c>
      <c r="P19" s="14">
        <v>4.5639502664817901E-2</v>
      </c>
      <c r="Q19" s="14"/>
      <c r="R19" s="14">
        <v>7.0583776212159001E-3</v>
      </c>
      <c r="S19" s="14">
        <v>3.8541156203788403E-2</v>
      </c>
      <c r="T19" s="14">
        <v>3.9338425257980397E-2</v>
      </c>
      <c r="U19" s="14">
        <v>2.8964195164368E-2</v>
      </c>
      <c r="V19" s="14">
        <v>1.9563332908842698E-2</v>
      </c>
      <c r="W19" s="14">
        <v>5.5361218196617899E-2</v>
      </c>
      <c r="X19" s="14">
        <v>3.1595131920845898E-2</v>
      </c>
      <c r="Y19" s="14">
        <v>3.5023373565534997E-2</v>
      </c>
      <c r="Z19" s="14">
        <v>2.6222787847783001E-2</v>
      </c>
      <c r="AA19" s="14"/>
      <c r="AB19" s="14">
        <v>5.4605640054642302E-2</v>
      </c>
      <c r="AC19" s="14">
        <v>2.19845696224008E-2</v>
      </c>
      <c r="AD19" s="14">
        <v>2.67586707859854E-2</v>
      </c>
      <c r="AE19" s="14">
        <v>0</v>
      </c>
      <c r="AF19" s="14">
        <v>0</v>
      </c>
      <c r="AG19" s="14"/>
      <c r="AH19" s="14">
        <v>8.3082429785146603E-3</v>
      </c>
      <c r="AI19" s="14">
        <v>3.43949307781952E-2</v>
      </c>
      <c r="AJ19" s="14"/>
      <c r="AK19" s="14">
        <v>1.16674752730535E-2</v>
      </c>
      <c r="AL19" s="14">
        <v>2.9840039246360899E-2</v>
      </c>
      <c r="AM19" s="14"/>
      <c r="AN19" s="14">
        <v>1.7855266052442899E-2</v>
      </c>
      <c r="AO19" s="14">
        <v>3.7921834046446397E-2</v>
      </c>
      <c r="AP19" s="14"/>
      <c r="AQ19" s="14">
        <v>1.3787748346466599E-2</v>
      </c>
      <c r="AR19" s="14">
        <v>2.60861295479289E-2</v>
      </c>
      <c r="AS19" s="14">
        <v>6.02619973506641E-2</v>
      </c>
    </row>
    <row r="20" spans="2:45" x14ac:dyDescent="0.35">
      <c r="B20" s="15" t="s">
        <v>120</v>
      </c>
      <c r="C20" s="23">
        <v>1.31514274623367E-2</v>
      </c>
      <c r="D20" s="23">
        <v>1.2249494505874601E-2</v>
      </c>
      <c r="E20" s="23">
        <v>1.40880804443222E-2</v>
      </c>
      <c r="F20" s="23"/>
      <c r="G20" s="23">
        <v>0</v>
      </c>
      <c r="H20" s="23">
        <v>1.4081926404831101E-2</v>
      </c>
      <c r="I20" s="23">
        <v>1.9062287024793199E-2</v>
      </c>
      <c r="J20" s="23">
        <v>1.9579530543588099E-2</v>
      </c>
      <c r="K20" s="23">
        <v>1.0446816365842699E-2</v>
      </c>
      <c r="L20" s="23"/>
      <c r="M20" s="23">
        <v>9.3056257309727004E-3</v>
      </c>
      <c r="N20" s="23">
        <v>8.0053689503356597E-3</v>
      </c>
      <c r="O20" s="23">
        <v>1.21655959862839E-2</v>
      </c>
      <c r="P20" s="23">
        <v>2.3777600988234199E-2</v>
      </c>
      <c r="Q20" s="23"/>
      <c r="R20" s="23">
        <v>2.36128627842839E-2</v>
      </c>
      <c r="S20" s="23">
        <v>6.4079073039714496E-3</v>
      </c>
      <c r="T20" s="23">
        <v>2.6170242197666099E-2</v>
      </c>
      <c r="U20" s="23">
        <v>1.25862858719843E-2</v>
      </c>
      <c r="V20" s="23">
        <v>8.6287274426527297E-3</v>
      </c>
      <c r="W20" s="23">
        <v>9.0923458730074597E-3</v>
      </c>
      <c r="X20" s="23">
        <v>8.9387458195639494E-3</v>
      </c>
      <c r="Y20" s="23">
        <v>8.5548083660874907E-3</v>
      </c>
      <c r="Z20" s="23">
        <v>1.0333278298045701E-2</v>
      </c>
      <c r="AA20" s="23"/>
      <c r="AB20" s="23">
        <v>1.7784504945463402E-2</v>
      </c>
      <c r="AC20" s="23">
        <v>1.35146078764821E-2</v>
      </c>
      <c r="AD20" s="23">
        <v>6.4619040228580202E-3</v>
      </c>
      <c r="AE20" s="23">
        <v>0</v>
      </c>
      <c r="AF20" s="23">
        <v>2.29717704623673E-2</v>
      </c>
      <c r="AG20" s="23"/>
      <c r="AH20" s="23">
        <v>2.5412544626480802E-3</v>
      </c>
      <c r="AI20" s="23">
        <v>1.6074201149097401E-2</v>
      </c>
      <c r="AJ20" s="23"/>
      <c r="AK20" s="23">
        <v>3.6744570068063501E-3</v>
      </c>
      <c r="AL20" s="23">
        <v>1.54487222442203E-2</v>
      </c>
      <c r="AM20" s="23"/>
      <c r="AN20" s="23">
        <v>6.0929470903002001E-3</v>
      </c>
      <c r="AO20" s="23">
        <v>1.83483518450057E-2</v>
      </c>
      <c r="AP20" s="23"/>
      <c r="AQ20" s="23">
        <v>2.3468252477985901E-3</v>
      </c>
      <c r="AR20" s="23">
        <v>8.6104326576571695E-3</v>
      </c>
      <c r="AS20" s="23">
        <v>3.7169147848108597E-2</v>
      </c>
    </row>
    <row r="21" spans="2:45" x14ac:dyDescent="0.35">
      <c r="B21" s="16"/>
    </row>
    <row r="22" spans="2:45" x14ac:dyDescent="0.35">
      <c r="B22" t="s">
        <v>74</v>
      </c>
    </row>
    <row r="23" spans="2:45" x14ac:dyDescent="0.35">
      <c r="B23" t="s">
        <v>75</v>
      </c>
    </row>
    <row r="25" spans="2:45" x14ac:dyDescent="0.35">
      <c r="B25"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H19"/>
  <sheetViews>
    <sheetView showGridLines="0" workbookViewId="0">
      <pane xSplit="2" topLeftCell="C1" activePane="topRight" state="frozen"/>
      <selection pane="topRight" activeCell="D13" sqref="D13"/>
    </sheetView>
  </sheetViews>
  <sheetFormatPr defaultColWidth="10.90625" defaultRowHeight="14.5" x14ac:dyDescent="0.35"/>
  <cols>
    <col min="2" max="2" width="25.7265625" customWidth="1"/>
    <col min="3" max="8" width="20.7265625" customWidth="1"/>
  </cols>
  <sheetData>
    <row r="2" spans="2:8" ht="40" customHeight="1" x14ac:dyDescent="0.35">
      <c r="D2" s="33" t="s">
        <v>128</v>
      </c>
      <c r="E2" s="30"/>
      <c r="F2" s="30"/>
      <c r="G2" s="30"/>
      <c r="H2" s="30"/>
    </row>
    <row r="6" spans="2:8" ht="50" customHeight="1" x14ac:dyDescent="0.35">
      <c r="B6" s="17" t="s">
        <v>15</v>
      </c>
      <c r="C6" s="17" t="s">
        <v>122</v>
      </c>
      <c r="D6" s="17" t="s">
        <v>123</v>
      </c>
      <c r="E6" s="17" t="s">
        <v>124</v>
      </c>
      <c r="F6" s="17" t="s">
        <v>125</v>
      </c>
      <c r="G6" s="17" t="s">
        <v>126</v>
      </c>
    </row>
    <row r="7" spans="2:8" x14ac:dyDescent="0.35">
      <c r="B7" s="15" t="s">
        <v>66</v>
      </c>
      <c r="C7" s="14">
        <v>0.116371585329164</v>
      </c>
      <c r="D7" s="14">
        <v>0.17297421310573499</v>
      </c>
      <c r="E7" s="14">
        <v>0.30378093370521603</v>
      </c>
      <c r="F7" s="14">
        <v>0.33341059835290299</v>
      </c>
      <c r="G7" s="14">
        <v>0.51704843532351297</v>
      </c>
    </row>
    <row r="8" spans="2:8" x14ac:dyDescent="0.35">
      <c r="B8" s="15" t="s">
        <v>67</v>
      </c>
      <c r="C8" s="14">
        <v>0.27658305638852898</v>
      </c>
      <c r="D8" s="14">
        <v>0.38667189668044599</v>
      </c>
      <c r="E8" s="14">
        <v>0.498698038649797</v>
      </c>
      <c r="F8" s="14">
        <v>0.53673596124879996</v>
      </c>
      <c r="G8" s="14">
        <v>0.42689782671833598</v>
      </c>
    </row>
    <row r="9" spans="2:8" x14ac:dyDescent="0.35">
      <c r="B9" s="15" t="s">
        <v>127</v>
      </c>
      <c r="C9" s="14">
        <v>0.36101785314853002</v>
      </c>
      <c r="D9" s="14">
        <v>0.31013348305258298</v>
      </c>
      <c r="E9" s="14">
        <v>0.15332802040031701</v>
      </c>
      <c r="F9" s="14">
        <v>0.11004160219800101</v>
      </c>
      <c r="G9" s="14">
        <v>4.3529882472144697E-2</v>
      </c>
    </row>
    <row r="10" spans="2:8" x14ac:dyDescent="0.35">
      <c r="B10" s="15" t="s">
        <v>69</v>
      </c>
      <c r="C10" s="14">
        <v>0.16663004394589001</v>
      </c>
      <c r="D10" s="14">
        <v>9.8848458653682206E-2</v>
      </c>
      <c r="E10" s="14">
        <v>2.9605936271442E-2</v>
      </c>
      <c r="F10" s="14">
        <v>9.1645742020615307E-3</v>
      </c>
      <c r="G10" s="14">
        <v>4.5006805152886303E-3</v>
      </c>
    </row>
    <row r="11" spans="2:8" x14ac:dyDescent="0.35">
      <c r="B11" s="20" t="s">
        <v>70</v>
      </c>
      <c r="C11" s="18">
        <v>6.6659380927601805E-2</v>
      </c>
      <c r="D11" s="18">
        <v>2.8583305489088599E-2</v>
      </c>
      <c r="E11" s="18">
        <v>1.35560690012364E-2</v>
      </c>
      <c r="F11" s="18">
        <v>9.6345245204643593E-3</v>
      </c>
      <c r="G11" s="18">
        <v>7.4784615005204303E-3</v>
      </c>
    </row>
    <row r="12" spans="2:8" x14ac:dyDescent="0.35">
      <c r="B12" s="20" t="s">
        <v>71</v>
      </c>
      <c r="C12" s="18">
        <v>0.39295464171769301</v>
      </c>
      <c r="D12" s="18">
        <v>0.55964610978618101</v>
      </c>
      <c r="E12" s="18">
        <v>0.80247897235501198</v>
      </c>
      <c r="F12" s="18">
        <v>0.87014655960170295</v>
      </c>
      <c r="G12" s="18">
        <v>0.94394626204184995</v>
      </c>
    </row>
    <row r="13" spans="2:8" x14ac:dyDescent="0.35">
      <c r="B13" s="16"/>
      <c r="C13" s="16"/>
      <c r="D13" s="16"/>
      <c r="E13" s="16"/>
      <c r="F13" s="16"/>
      <c r="G13" s="16"/>
    </row>
    <row r="14" spans="2:8" x14ac:dyDescent="0.35">
      <c r="B14" t="s">
        <v>74</v>
      </c>
    </row>
    <row r="15" spans="2:8" x14ac:dyDescent="0.35">
      <c r="B15" t="s">
        <v>75</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S19"/>
  <sheetViews>
    <sheetView showGridLines="0" workbookViewId="0">
      <pane xSplit="2" topLeftCell="C1" activePane="topRight" state="frozen"/>
      <selection pane="topRight" activeCell="X17" sqref="X17"/>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129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0.30378093370521603</v>
      </c>
      <c r="D9" s="14">
        <v>0.32881349959412498</v>
      </c>
      <c r="E9" s="14">
        <v>0.27910162733361898</v>
      </c>
      <c r="F9" s="14"/>
      <c r="G9" s="14">
        <v>0.28686258518038199</v>
      </c>
      <c r="H9" s="14">
        <v>0.30888626599900498</v>
      </c>
      <c r="I9" s="14">
        <v>0.27464249246462502</v>
      </c>
      <c r="J9" s="14">
        <v>0.32310597443542699</v>
      </c>
      <c r="K9" s="14">
        <v>0.326941716514765</v>
      </c>
      <c r="L9" s="14"/>
      <c r="M9" s="14">
        <v>0.327331294040557</v>
      </c>
      <c r="N9" s="14">
        <v>0.26859882312623801</v>
      </c>
      <c r="O9" s="14">
        <v>0.30632924316333399</v>
      </c>
      <c r="P9" s="14">
        <v>0.31290657681775702</v>
      </c>
      <c r="Q9" s="14"/>
      <c r="R9" s="14">
        <v>0.33389219911295898</v>
      </c>
      <c r="S9" s="14">
        <v>0.30940732819586803</v>
      </c>
      <c r="T9" s="14">
        <v>0.26286595767209597</v>
      </c>
      <c r="U9" s="14">
        <v>0.32384357842817602</v>
      </c>
      <c r="V9" s="14">
        <v>0.29487546548927301</v>
      </c>
      <c r="W9" s="14">
        <v>0.34430791049887999</v>
      </c>
      <c r="X9" s="14">
        <v>0.25533189414253399</v>
      </c>
      <c r="Y9" s="14">
        <v>0.20987789794997899</v>
      </c>
      <c r="Z9" s="14">
        <v>0.32264833431183998</v>
      </c>
      <c r="AA9" s="14"/>
      <c r="AB9" s="14">
        <v>0.26233802250944399</v>
      </c>
      <c r="AC9" s="14">
        <v>0.31067921522629299</v>
      </c>
      <c r="AD9" s="14">
        <v>0.31642041667065002</v>
      </c>
      <c r="AE9" s="14">
        <v>0.33317849990395298</v>
      </c>
      <c r="AF9" s="14">
        <v>0.32390008352872901</v>
      </c>
      <c r="AG9" s="14"/>
      <c r="AH9" s="14">
        <v>0.38757705597620501</v>
      </c>
      <c r="AI9" s="14">
        <v>0.274217200763193</v>
      </c>
      <c r="AJ9" s="14"/>
      <c r="AK9" s="14">
        <v>0.35702421572250098</v>
      </c>
      <c r="AL9" s="14">
        <v>0.284141440141853</v>
      </c>
      <c r="AM9" s="14"/>
      <c r="AN9" s="14">
        <v>0.35497867085613799</v>
      </c>
      <c r="AO9" s="14">
        <v>0.26548603825953798</v>
      </c>
      <c r="AP9" s="14"/>
      <c r="AQ9" s="14">
        <v>0.35597595409846999</v>
      </c>
      <c r="AR9" s="14">
        <v>0.285964756625812</v>
      </c>
      <c r="AS9" s="14">
        <v>0.30772736864761302</v>
      </c>
    </row>
    <row r="10" spans="2:45" x14ac:dyDescent="0.35">
      <c r="B10" s="15" t="s">
        <v>67</v>
      </c>
      <c r="C10" s="14">
        <v>0.498698038649797</v>
      </c>
      <c r="D10" s="14">
        <v>0.49326173200782403</v>
      </c>
      <c r="E10" s="14">
        <v>0.50516949982051096</v>
      </c>
      <c r="F10" s="14"/>
      <c r="G10" s="14">
        <v>0.49306561324294501</v>
      </c>
      <c r="H10" s="14">
        <v>0.47841395860961899</v>
      </c>
      <c r="I10" s="14">
        <v>0.51866966076380205</v>
      </c>
      <c r="J10" s="14">
        <v>0.50781230118299803</v>
      </c>
      <c r="K10" s="14">
        <v>0.49378199478731499</v>
      </c>
      <c r="L10" s="14"/>
      <c r="M10" s="14">
        <v>0.49611698721052599</v>
      </c>
      <c r="N10" s="14">
        <v>0.50220397471531097</v>
      </c>
      <c r="O10" s="14">
        <v>0.517766753740593</v>
      </c>
      <c r="P10" s="14">
        <v>0.47876441184239799</v>
      </c>
      <c r="Q10" s="14"/>
      <c r="R10" s="14">
        <v>0.51748983138327098</v>
      </c>
      <c r="S10" s="14">
        <v>0.46913756345354901</v>
      </c>
      <c r="T10" s="14">
        <v>0.45700005126236998</v>
      </c>
      <c r="U10" s="14">
        <v>0.41947075895989999</v>
      </c>
      <c r="V10" s="14">
        <v>0.54372202185718199</v>
      </c>
      <c r="W10" s="14">
        <v>0.50097457180363703</v>
      </c>
      <c r="X10" s="14">
        <v>0.57718201219023402</v>
      </c>
      <c r="Y10" s="14">
        <v>0.53369015673207998</v>
      </c>
      <c r="Z10" s="14">
        <v>0.50441801014744203</v>
      </c>
      <c r="AA10" s="14"/>
      <c r="AB10" s="14">
        <v>0.52615195202791698</v>
      </c>
      <c r="AC10" s="14">
        <v>0.47990340808181498</v>
      </c>
      <c r="AD10" s="14">
        <v>0.48548198179470198</v>
      </c>
      <c r="AE10" s="14">
        <v>0.54671230968220796</v>
      </c>
      <c r="AF10" s="14">
        <v>0.51237559951787803</v>
      </c>
      <c r="AG10" s="14"/>
      <c r="AH10" s="14">
        <v>0.476912158986666</v>
      </c>
      <c r="AI10" s="14">
        <v>0.50580418689898299</v>
      </c>
      <c r="AJ10" s="14"/>
      <c r="AK10" s="14">
        <v>0.478873240514189</v>
      </c>
      <c r="AL10" s="14">
        <v>0.51090380180996697</v>
      </c>
      <c r="AM10" s="14"/>
      <c r="AN10" s="14">
        <v>0.49594520042587897</v>
      </c>
      <c r="AO10" s="14">
        <v>0.50067696240278803</v>
      </c>
      <c r="AP10" s="14"/>
      <c r="AQ10" s="14">
        <v>0.483939772234662</v>
      </c>
      <c r="AR10" s="14">
        <v>0.51464684910293101</v>
      </c>
      <c r="AS10" s="14">
        <v>0.48015819026425499</v>
      </c>
    </row>
    <row r="11" spans="2:45" x14ac:dyDescent="0.35">
      <c r="B11" s="15" t="s">
        <v>127</v>
      </c>
      <c r="C11" s="14">
        <v>0.15332802040031701</v>
      </c>
      <c r="D11" s="14">
        <v>0.137753620702669</v>
      </c>
      <c r="E11" s="14">
        <v>0.167387639508704</v>
      </c>
      <c r="F11" s="14"/>
      <c r="G11" s="14">
        <v>0.16888898367742999</v>
      </c>
      <c r="H11" s="14">
        <v>0.15535789932027699</v>
      </c>
      <c r="I11" s="14">
        <v>0.15865548008866001</v>
      </c>
      <c r="J11" s="14">
        <v>0.13742924376745899</v>
      </c>
      <c r="K11" s="14">
        <v>0.14776621101771301</v>
      </c>
      <c r="L11" s="14"/>
      <c r="M11" s="14">
        <v>0.14958721523298901</v>
      </c>
      <c r="N11" s="14">
        <v>0.16097044491022799</v>
      </c>
      <c r="O11" s="14">
        <v>0.14801340565113599</v>
      </c>
      <c r="P11" s="14">
        <v>0.15531878479210701</v>
      </c>
      <c r="Q11" s="14"/>
      <c r="R11" s="14">
        <v>0.10615222926845</v>
      </c>
      <c r="S11" s="14">
        <v>0.166587995584663</v>
      </c>
      <c r="T11" s="14">
        <v>0.19464045913422001</v>
      </c>
      <c r="U11" s="14">
        <v>0.22081315676795399</v>
      </c>
      <c r="V11" s="14">
        <v>0.113827774469877</v>
      </c>
      <c r="W11" s="14">
        <v>0.121046024305609</v>
      </c>
      <c r="X11" s="14">
        <v>0.13736368981069599</v>
      </c>
      <c r="Y11" s="14">
        <v>0.19239522890157401</v>
      </c>
      <c r="Z11" s="14">
        <v>0.15551830871939401</v>
      </c>
      <c r="AA11" s="14"/>
      <c r="AB11" s="14">
        <v>0.171426722108315</v>
      </c>
      <c r="AC11" s="14">
        <v>0.162604558520868</v>
      </c>
      <c r="AD11" s="14">
        <v>0.14886470943362901</v>
      </c>
      <c r="AE11" s="14">
        <v>9.0621823339705199E-2</v>
      </c>
      <c r="AF11" s="14">
        <v>0.13589917630429801</v>
      </c>
      <c r="AG11" s="14"/>
      <c r="AH11" s="14">
        <v>0.10794939000574399</v>
      </c>
      <c r="AI11" s="14">
        <v>0.17413224156881099</v>
      </c>
      <c r="AJ11" s="14"/>
      <c r="AK11" s="14">
        <v>0.12708961818578601</v>
      </c>
      <c r="AL11" s="14">
        <v>0.162818133384807</v>
      </c>
      <c r="AM11" s="14"/>
      <c r="AN11" s="14">
        <v>0.117530302706913</v>
      </c>
      <c r="AO11" s="14">
        <v>0.18249090357058201</v>
      </c>
      <c r="AP11" s="14"/>
      <c r="AQ11" s="14">
        <v>0.121719851049225</v>
      </c>
      <c r="AR11" s="14">
        <v>0.15725827672191101</v>
      </c>
      <c r="AS11" s="14">
        <v>0.181598863448375</v>
      </c>
    </row>
    <row r="12" spans="2:45" x14ac:dyDescent="0.35">
      <c r="B12" s="15" t="s">
        <v>69</v>
      </c>
      <c r="C12" s="14">
        <v>2.9605936271442E-2</v>
      </c>
      <c r="D12" s="14">
        <v>2.4974075749175002E-2</v>
      </c>
      <c r="E12" s="14">
        <v>3.4341408362870203E-2</v>
      </c>
      <c r="F12" s="14"/>
      <c r="G12" s="14">
        <v>4.3831572826294303E-2</v>
      </c>
      <c r="H12" s="14">
        <v>4.0790402795269402E-2</v>
      </c>
      <c r="I12" s="14">
        <v>2.3744509818070199E-2</v>
      </c>
      <c r="J12" s="14">
        <v>2.60927851079308E-2</v>
      </c>
      <c r="K12" s="14">
        <v>1.2668337221189801E-2</v>
      </c>
      <c r="L12" s="14"/>
      <c r="M12" s="14">
        <v>1.0427363624116601E-2</v>
      </c>
      <c r="N12" s="14">
        <v>4.7985800749280799E-2</v>
      </c>
      <c r="O12" s="14">
        <v>1.95145079758191E-2</v>
      </c>
      <c r="P12" s="14">
        <v>4.06542305488393E-2</v>
      </c>
      <c r="Q12" s="14"/>
      <c r="R12" s="14">
        <v>3.0829507896863399E-2</v>
      </c>
      <c r="S12" s="14">
        <v>3.88306897990933E-2</v>
      </c>
      <c r="T12" s="14">
        <v>6.6629113004260498E-2</v>
      </c>
      <c r="U12" s="14">
        <v>2.4270917955841999E-2</v>
      </c>
      <c r="V12" s="14">
        <v>3.3389879064169598E-2</v>
      </c>
      <c r="W12" s="14">
        <v>7.3260653914925897E-3</v>
      </c>
      <c r="X12" s="14">
        <v>1.9925084339844801E-2</v>
      </c>
      <c r="Y12" s="14">
        <v>3.9044158941861397E-2</v>
      </c>
      <c r="Z12" s="14">
        <v>1.1193803626085101E-2</v>
      </c>
      <c r="AA12" s="14"/>
      <c r="AB12" s="14">
        <v>3.11623066597034E-2</v>
      </c>
      <c r="AC12" s="14">
        <v>3.6634083575220702E-2</v>
      </c>
      <c r="AD12" s="14">
        <v>2.9708702960503999E-2</v>
      </c>
      <c r="AE12" s="14">
        <v>2.12347165899479E-2</v>
      </c>
      <c r="AF12" s="14">
        <v>0</v>
      </c>
      <c r="AG12" s="14"/>
      <c r="AH12" s="14">
        <v>2.2609925175146001E-2</v>
      </c>
      <c r="AI12" s="14">
        <v>3.2353535643447902E-2</v>
      </c>
      <c r="AJ12" s="14"/>
      <c r="AK12" s="14">
        <v>2.6521433543336099E-2</v>
      </c>
      <c r="AL12" s="14">
        <v>2.9889903822294998E-2</v>
      </c>
      <c r="AM12" s="14"/>
      <c r="AN12" s="14">
        <v>2.2990549633362199E-2</v>
      </c>
      <c r="AO12" s="14">
        <v>3.4913922558069098E-2</v>
      </c>
      <c r="AP12" s="14"/>
      <c r="AQ12" s="14">
        <v>2.50032118039159E-2</v>
      </c>
      <c r="AR12" s="14">
        <v>3.5104152104133299E-2</v>
      </c>
      <c r="AS12" s="14">
        <v>1.60669285364726E-2</v>
      </c>
    </row>
    <row r="13" spans="2:45" x14ac:dyDescent="0.35">
      <c r="B13" s="15" t="s">
        <v>70</v>
      </c>
      <c r="C13" s="18">
        <v>1.35560690012364E-2</v>
      </c>
      <c r="D13" s="18">
        <v>1.31430465883662E-2</v>
      </c>
      <c r="E13" s="18">
        <v>1.3999824974295199E-2</v>
      </c>
      <c r="F13" s="18"/>
      <c r="G13" s="18">
        <v>7.3512450729481997E-3</v>
      </c>
      <c r="H13" s="18">
        <v>1.40190537200521E-2</v>
      </c>
      <c r="I13" s="18">
        <v>2.4287856864842802E-2</v>
      </c>
      <c r="J13" s="18">
        <v>5.5596955061852802E-3</v>
      </c>
      <c r="K13" s="18">
        <v>1.60625634850864E-2</v>
      </c>
      <c r="L13" s="18"/>
      <c r="M13" s="18">
        <v>1.6537139891810701E-2</v>
      </c>
      <c r="N13" s="18">
        <v>2.0240956498941701E-2</v>
      </c>
      <c r="O13" s="18">
        <v>3.66591641505292E-3</v>
      </c>
      <c r="P13" s="18">
        <v>1.2355995998899401E-2</v>
      </c>
      <c r="Q13" s="18"/>
      <c r="R13" s="18">
        <v>1.16362323384572E-2</v>
      </c>
      <c r="S13" s="18">
        <v>1.29936217350471E-2</v>
      </c>
      <c r="T13" s="18">
        <v>1.88644189270533E-2</v>
      </c>
      <c r="U13" s="18">
        <v>1.1601587888127899E-2</v>
      </c>
      <c r="V13" s="18">
        <v>1.41848591194976E-2</v>
      </c>
      <c r="W13" s="18">
        <v>2.0919971633700098E-2</v>
      </c>
      <c r="X13" s="18">
        <v>1.0197319516691099E-2</v>
      </c>
      <c r="Y13" s="18">
        <v>2.49925574745062E-2</v>
      </c>
      <c r="Z13" s="18">
        <v>6.2215431952385098E-3</v>
      </c>
      <c r="AA13" s="18"/>
      <c r="AB13" s="18">
        <v>8.9209966946210903E-3</v>
      </c>
      <c r="AC13" s="18">
        <v>1.01787345958026E-2</v>
      </c>
      <c r="AD13" s="18">
        <v>1.59197615542962E-2</v>
      </c>
      <c r="AE13" s="18">
        <v>8.2526504841860197E-3</v>
      </c>
      <c r="AF13" s="18">
        <v>2.7825140649094901E-2</v>
      </c>
      <c r="AG13" s="18"/>
      <c r="AH13" s="18">
        <v>3.04001326174145E-3</v>
      </c>
      <c r="AI13" s="18">
        <v>1.3492835125566101E-2</v>
      </c>
      <c r="AJ13" s="18"/>
      <c r="AK13" s="18">
        <v>8.5466491038374004E-3</v>
      </c>
      <c r="AL13" s="18">
        <v>1.2246720841078401E-2</v>
      </c>
      <c r="AM13" s="18"/>
      <c r="AN13" s="18">
        <v>8.5552763777080008E-3</v>
      </c>
      <c r="AO13" s="18">
        <v>1.4550305476954401E-2</v>
      </c>
      <c r="AP13" s="18"/>
      <c r="AQ13" s="18">
        <v>1.12276744646245E-2</v>
      </c>
      <c r="AR13" s="18">
        <v>7.0259654452128097E-3</v>
      </c>
      <c r="AS13" s="18">
        <v>1.44486491032843E-2</v>
      </c>
    </row>
    <row r="14" spans="2:45" x14ac:dyDescent="0.35">
      <c r="B14" s="15" t="s">
        <v>71</v>
      </c>
      <c r="C14" s="25">
        <v>0.80247897235501198</v>
      </c>
      <c r="D14" s="25">
        <v>0.82207523160194895</v>
      </c>
      <c r="E14" s="25">
        <v>0.78427112715413005</v>
      </c>
      <c r="F14" s="25"/>
      <c r="G14" s="25">
        <v>0.77992819842332695</v>
      </c>
      <c r="H14" s="25">
        <v>0.78730022460862303</v>
      </c>
      <c r="I14" s="25">
        <v>0.79331215322842696</v>
      </c>
      <c r="J14" s="25">
        <v>0.83091827561842502</v>
      </c>
      <c r="K14" s="25">
        <v>0.82072371130207999</v>
      </c>
      <c r="L14" s="25"/>
      <c r="M14" s="25">
        <v>0.82344828125108305</v>
      </c>
      <c r="N14" s="25">
        <v>0.77080279784155004</v>
      </c>
      <c r="O14" s="25">
        <v>0.82409599690392699</v>
      </c>
      <c r="P14" s="25">
        <v>0.79167098866015495</v>
      </c>
      <c r="Q14" s="25"/>
      <c r="R14" s="25">
        <v>0.85138203049622996</v>
      </c>
      <c r="S14" s="25">
        <v>0.77854489164941798</v>
      </c>
      <c r="T14" s="25">
        <v>0.71986600893446595</v>
      </c>
      <c r="U14" s="25">
        <v>0.74331433738807595</v>
      </c>
      <c r="V14" s="25">
        <v>0.83859748734645501</v>
      </c>
      <c r="W14" s="25">
        <v>0.84528248230251601</v>
      </c>
      <c r="X14" s="25">
        <v>0.83251390633276801</v>
      </c>
      <c r="Y14" s="25">
        <v>0.743568054682058</v>
      </c>
      <c r="Z14" s="25">
        <v>0.82706634445928195</v>
      </c>
      <c r="AA14" s="25"/>
      <c r="AB14" s="25">
        <v>0.78848997453736003</v>
      </c>
      <c r="AC14" s="25">
        <v>0.79058262330810802</v>
      </c>
      <c r="AD14" s="25">
        <v>0.80190239846535205</v>
      </c>
      <c r="AE14" s="25">
        <v>0.87989080958616095</v>
      </c>
      <c r="AF14" s="25">
        <v>0.83627568304660804</v>
      </c>
      <c r="AG14" s="25"/>
      <c r="AH14" s="25">
        <v>0.86448921496287201</v>
      </c>
      <c r="AI14" s="25">
        <v>0.78002138766217499</v>
      </c>
      <c r="AJ14" s="25"/>
      <c r="AK14" s="25">
        <v>0.83589745623668998</v>
      </c>
      <c r="AL14" s="25">
        <v>0.79504524195182003</v>
      </c>
      <c r="AM14" s="25"/>
      <c r="AN14" s="25">
        <v>0.85092387128201696</v>
      </c>
      <c r="AO14" s="25">
        <v>0.76616300066232701</v>
      </c>
      <c r="AP14" s="25"/>
      <c r="AQ14" s="25">
        <v>0.83991572633313305</v>
      </c>
      <c r="AR14" s="25">
        <v>0.80061160572874301</v>
      </c>
      <c r="AS14" s="25">
        <v>0.78788555891186796</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S19"/>
  <sheetViews>
    <sheetView showGridLines="0" workbookViewId="0">
      <pane xSplit="2" topLeftCell="C1" activePane="topRight" state="frozen"/>
      <selection activeCell="AU8" sqref="AU8"/>
      <selection pane="topRight" activeCell="H16" sqref="H16"/>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130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0.17297421310573499</v>
      </c>
      <c r="D9" s="14">
        <v>0.19515998307415899</v>
      </c>
      <c r="E9" s="14">
        <v>0.14985547371234301</v>
      </c>
      <c r="F9" s="14"/>
      <c r="G9" s="14">
        <v>0.22586895827703199</v>
      </c>
      <c r="H9" s="14">
        <v>0.20871834888139601</v>
      </c>
      <c r="I9" s="14">
        <v>0.166959400317201</v>
      </c>
      <c r="J9" s="14">
        <v>0.127206577266847</v>
      </c>
      <c r="K9" s="14">
        <v>0.13800774228076401</v>
      </c>
      <c r="L9" s="14"/>
      <c r="M9" s="14">
        <v>0.17509406161711499</v>
      </c>
      <c r="N9" s="14">
        <v>0.14602209206734501</v>
      </c>
      <c r="O9" s="14">
        <v>0.196625875478698</v>
      </c>
      <c r="P9" s="14">
        <v>0.17757278620157199</v>
      </c>
      <c r="Q9" s="14"/>
      <c r="R9" s="14">
        <v>0.243943341753699</v>
      </c>
      <c r="S9" s="14">
        <v>0.157074223784649</v>
      </c>
      <c r="T9" s="14">
        <v>0.16455998529575</v>
      </c>
      <c r="U9" s="14">
        <v>0.14357421141486201</v>
      </c>
      <c r="V9" s="14">
        <v>0.15299576715776</v>
      </c>
      <c r="W9" s="14">
        <v>0.21768766370193501</v>
      </c>
      <c r="X9" s="14">
        <v>0.178285444857715</v>
      </c>
      <c r="Y9" s="14">
        <v>0.102234464332431</v>
      </c>
      <c r="Z9" s="14">
        <v>0.139187286042284</v>
      </c>
      <c r="AA9" s="14"/>
      <c r="AB9" s="14">
        <v>0.15288892327735301</v>
      </c>
      <c r="AC9" s="14">
        <v>0.14933001406913701</v>
      </c>
      <c r="AD9" s="14">
        <v>0.19415085197381701</v>
      </c>
      <c r="AE9" s="14">
        <v>0.19370405661904699</v>
      </c>
      <c r="AF9" s="14">
        <v>0.159774204767195</v>
      </c>
      <c r="AG9" s="14"/>
      <c r="AH9" s="14">
        <v>0.26064880738358898</v>
      </c>
      <c r="AI9" s="14">
        <v>0.13675124493601301</v>
      </c>
      <c r="AJ9" s="14"/>
      <c r="AK9" s="14">
        <v>0.25692602939937398</v>
      </c>
      <c r="AL9" s="14">
        <v>0.13913262223285</v>
      </c>
      <c r="AM9" s="14"/>
      <c r="AN9" s="14">
        <v>0.246908465914606</v>
      </c>
      <c r="AO9" s="14">
        <v>0.115426297859073</v>
      </c>
      <c r="AP9" s="14"/>
      <c r="AQ9" s="14">
        <v>0.212048335036362</v>
      </c>
      <c r="AR9" s="14">
        <v>0.14866749356261</v>
      </c>
      <c r="AS9" s="14">
        <v>0.20411418414244101</v>
      </c>
    </row>
    <row r="10" spans="2:45" x14ac:dyDescent="0.35">
      <c r="B10" s="15" t="s">
        <v>67</v>
      </c>
      <c r="C10" s="14">
        <v>0.38667189668044599</v>
      </c>
      <c r="D10" s="14">
        <v>0.40092636061984399</v>
      </c>
      <c r="E10" s="14">
        <v>0.373039356924248</v>
      </c>
      <c r="F10" s="14"/>
      <c r="G10" s="14">
        <v>0.38869746004073202</v>
      </c>
      <c r="H10" s="14">
        <v>0.34756649343713297</v>
      </c>
      <c r="I10" s="14">
        <v>0.41417133218373697</v>
      </c>
      <c r="J10" s="14">
        <v>0.39828262470132603</v>
      </c>
      <c r="K10" s="14">
        <v>0.38469705076787802</v>
      </c>
      <c r="L10" s="14"/>
      <c r="M10" s="14">
        <v>0.406985524836593</v>
      </c>
      <c r="N10" s="14">
        <v>0.36877813503427898</v>
      </c>
      <c r="O10" s="14">
        <v>0.38746899302910598</v>
      </c>
      <c r="P10" s="14">
        <v>0.38517108796090399</v>
      </c>
      <c r="Q10" s="14"/>
      <c r="R10" s="14">
        <v>0.43491091860478698</v>
      </c>
      <c r="S10" s="14">
        <v>0.34702547155555602</v>
      </c>
      <c r="T10" s="14">
        <v>0.327470535592361</v>
      </c>
      <c r="U10" s="14">
        <v>0.37063447134011701</v>
      </c>
      <c r="V10" s="14">
        <v>0.396213122089557</v>
      </c>
      <c r="W10" s="14">
        <v>0.37567323974223399</v>
      </c>
      <c r="X10" s="14">
        <v>0.37622088534616699</v>
      </c>
      <c r="Y10" s="14">
        <v>0.40144418540648202</v>
      </c>
      <c r="Z10" s="14">
        <v>0.439493299379217</v>
      </c>
      <c r="AA10" s="14"/>
      <c r="AB10" s="14">
        <v>0.40513303436382803</v>
      </c>
      <c r="AC10" s="14">
        <v>0.367381293403785</v>
      </c>
      <c r="AD10" s="14">
        <v>0.37079396499578399</v>
      </c>
      <c r="AE10" s="14">
        <v>0.44411012166865099</v>
      </c>
      <c r="AF10" s="14">
        <v>0.41851662809422702</v>
      </c>
      <c r="AG10" s="14"/>
      <c r="AH10" s="14">
        <v>0.39660281922690699</v>
      </c>
      <c r="AI10" s="14">
        <v>0.38095449015503902</v>
      </c>
      <c r="AJ10" s="14"/>
      <c r="AK10" s="14">
        <v>0.41509241524803497</v>
      </c>
      <c r="AL10" s="14">
        <v>0.371572578771101</v>
      </c>
      <c r="AM10" s="14"/>
      <c r="AN10" s="14">
        <v>0.42870060480594002</v>
      </c>
      <c r="AO10" s="14">
        <v>0.350091573377664</v>
      </c>
      <c r="AP10" s="14"/>
      <c r="AQ10" s="14">
        <v>0.417928042240089</v>
      </c>
      <c r="AR10" s="14">
        <v>0.36606390072591599</v>
      </c>
      <c r="AS10" s="14">
        <v>0.39140072340619497</v>
      </c>
    </row>
    <row r="11" spans="2:45" x14ac:dyDescent="0.35">
      <c r="B11" s="15" t="s">
        <v>127</v>
      </c>
      <c r="C11" s="14">
        <v>0.31013348305258298</v>
      </c>
      <c r="D11" s="14">
        <v>0.29950923019028602</v>
      </c>
      <c r="E11" s="14">
        <v>0.320559799449738</v>
      </c>
      <c r="F11" s="14"/>
      <c r="G11" s="14">
        <v>0.25641763943039297</v>
      </c>
      <c r="H11" s="14">
        <v>0.30330377794826302</v>
      </c>
      <c r="I11" s="14">
        <v>0.30226718752456799</v>
      </c>
      <c r="J11" s="14">
        <v>0.32307060353382999</v>
      </c>
      <c r="K11" s="14">
        <v>0.36773212446275799</v>
      </c>
      <c r="L11" s="14"/>
      <c r="M11" s="14">
        <v>0.29436609533049102</v>
      </c>
      <c r="N11" s="14">
        <v>0.34624616640655898</v>
      </c>
      <c r="O11" s="14">
        <v>0.30836119292602299</v>
      </c>
      <c r="P11" s="14">
        <v>0.29328041783373598</v>
      </c>
      <c r="Q11" s="14"/>
      <c r="R11" s="14">
        <v>0.23087481891136799</v>
      </c>
      <c r="S11" s="14">
        <v>0.35915106223510701</v>
      </c>
      <c r="T11" s="14">
        <v>0.33439641522539398</v>
      </c>
      <c r="U11" s="14">
        <v>0.35014644357980401</v>
      </c>
      <c r="V11" s="14">
        <v>0.29677325929662501</v>
      </c>
      <c r="W11" s="14">
        <v>0.26608045101351702</v>
      </c>
      <c r="X11" s="14">
        <v>0.30403324151595601</v>
      </c>
      <c r="Y11" s="14">
        <v>0.35701061466306599</v>
      </c>
      <c r="Z11" s="14">
        <v>0.32458745117332299</v>
      </c>
      <c r="AA11" s="14"/>
      <c r="AB11" s="14">
        <v>0.318805654926476</v>
      </c>
      <c r="AC11" s="14">
        <v>0.33852613043130197</v>
      </c>
      <c r="AD11" s="14">
        <v>0.29334135694580699</v>
      </c>
      <c r="AE11" s="14">
        <v>0.25512037362451001</v>
      </c>
      <c r="AF11" s="14">
        <v>0.33245133527961601</v>
      </c>
      <c r="AG11" s="14"/>
      <c r="AH11" s="14">
        <v>0.26365786156427601</v>
      </c>
      <c r="AI11" s="14">
        <v>0.33247399096324098</v>
      </c>
      <c r="AJ11" s="14"/>
      <c r="AK11" s="14">
        <v>0.25178404121040998</v>
      </c>
      <c r="AL11" s="14">
        <v>0.33940045257643803</v>
      </c>
      <c r="AM11" s="14"/>
      <c r="AN11" s="14">
        <v>0.241278331173196</v>
      </c>
      <c r="AO11" s="14">
        <v>0.367956205708172</v>
      </c>
      <c r="AP11" s="14"/>
      <c r="AQ11" s="14">
        <v>0.26714031151300499</v>
      </c>
      <c r="AR11" s="14">
        <v>0.34044629529841303</v>
      </c>
      <c r="AS11" s="14">
        <v>0.295941874752222</v>
      </c>
    </row>
    <row r="12" spans="2:45" x14ac:dyDescent="0.35">
      <c r="B12" s="15" t="s">
        <v>69</v>
      </c>
      <c r="C12" s="14">
        <v>9.8848458653682206E-2</v>
      </c>
      <c r="D12" s="14">
        <v>7.66772290346944E-2</v>
      </c>
      <c r="E12" s="14">
        <v>0.121431238348215</v>
      </c>
      <c r="F12" s="14"/>
      <c r="G12" s="14">
        <v>0.114152927798677</v>
      </c>
      <c r="H12" s="14">
        <v>9.8377395146116001E-2</v>
      </c>
      <c r="I12" s="14">
        <v>8.4598530427903301E-2</v>
      </c>
      <c r="J12" s="14">
        <v>0.114045013823779</v>
      </c>
      <c r="K12" s="14">
        <v>8.2426427918631598E-2</v>
      </c>
      <c r="L12" s="14"/>
      <c r="M12" s="14">
        <v>9.3528585277331197E-2</v>
      </c>
      <c r="N12" s="14">
        <v>0.105757856973326</v>
      </c>
      <c r="O12" s="14">
        <v>8.8410841069112803E-2</v>
      </c>
      <c r="P12" s="14">
        <v>0.10373577114744501</v>
      </c>
      <c r="Q12" s="14"/>
      <c r="R12" s="14">
        <v>7.0157608595711601E-2</v>
      </c>
      <c r="S12" s="14">
        <v>0.10279312008666899</v>
      </c>
      <c r="T12" s="14">
        <v>0.14083936682322801</v>
      </c>
      <c r="U12" s="14">
        <v>8.7300845109913205E-2</v>
      </c>
      <c r="V12" s="14">
        <v>0.109734045414991</v>
      </c>
      <c r="W12" s="14">
        <v>0.104705651471387</v>
      </c>
      <c r="X12" s="14">
        <v>0.107082356570685</v>
      </c>
      <c r="Y12" s="14">
        <v>0.12341408411572399</v>
      </c>
      <c r="Z12" s="14">
        <v>7.8883743175660603E-2</v>
      </c>
      <c r="AA12" s="14"/>
      <c r="AB12" s="14">
        <v>8.8856782377668003E-2</v>
      </c>
      <c r="AC12" s="14">
        <v>0.115330516948402</v>
      </c>
      <c r="AD12" s="14">
        <v>0.11286227313758</v>
      </c>
      <c r="AE12" s="14">
        <v>8.4410846342738599E-2</v>
      </c>
      <c r="AF12" s="14">
        <v>3.6419035501404497E-2</v>
      </c>
      <c r="AG12" s="14"/>
      <c r="AH12" s="14">
        <v>6.5483675586832796E-2</v>
      </c>
      <c r="AI12" s="14">
        <v>0.117903264033032</v>
      </c>
      <c r="AJ12" s="14"/>
      <c r="AK12" s="14">
        <v>6.1201629836701098E-2</v>
      </c>
      <c r="AL12" s="14">
        <v>0.118210323491912</v>
      </c>
      <c r="AM12" s="14"/>
      <c r="AN12" s="14">
        <v>6.6254969255141502E-2</v>
      </c>
      <c r="AO12" s="14">
        <v>0.126769990181445</v>
      </c>
      <c r="AP12" s="14"/>
      <c r="AQ12" s="14">
        <v>8.3493993892703094E-2</v>
      </c>
      <c r="AR12" s="14">
        <v>0.113506944827725</v>
      </c>
      <c r="AS12" s="14">
        <v>8.0914385258112398E-2</v>
      </c>
    </row>
    <row r="13" spans="2:45" x14ac:dyDescent="0.35">
      <c r="B13" s="15" t="s">
        <v>70</v>
      </c>
      <c r="C13" s="18">
        <v>2.8583305489088599E-2</v>
      </c>
      <c r="D13" s="18">
        <v>2.41623302113094E-2</v>
      </c>
      <c r="E13" s="18">
        <v>3.3103815525097897E-2</v>
      </c>
      <c r="F13" s="18"/>
      <c r="G13" s="18">
        <v>1.4863014453165201E-2</v>
      </c>
      <c r="H13" s="18">
        <v>3.9501565031312802E-2</v>
      </c>
      <c r="I13" s="18">
        <v>3.2003549546591001E-2</v>
      </c>
      <c r="J13" s="18">
        <v>2.9215913883676298E-2</v>
      </c>
      <c r="K13" s="18">
        <v>2.4357477596037801E-2</v>
      </c>
      <c r="L13" s="18"/>
      <c r="M13" s="18">
        <v>2.8047616669152599E-2</v>
      </c>
      <c r="N13" s="18">
        <v>3.3195749518491399E-2</v>
      </c>
      <c r="O13" s="18">
        <v>1.44229244429949E-2</v>
      </c>
      <c r="P13" s="18">
        <v>3.53125993772248E-2</v>
      </c>
      <c r="Q13" s="18"/>
      <c r="R13" s="18">
        <v>2.01133121344351E-2</v>
      </c>
      <c r="S13" s="18">
        <v>3.0913321106239299E-2</v>
      </c>
      <c r="T13" s="18">
        <v>3.2733697063267099E-2</v>
      </c>
      <c r="U13" s="18">
        <v>4.14612529498469E-2</v>
      </c>
      <c r="V13" s="18">
        <v>3.8381510203533697E-2</v>
      </c>
      <c r="W13" s="18">
        <v>3.0427537704244299E-2</v>
      </c>
      <c r="X13" s="18">
        <v>3.4378071709477098E-2</v>
      </c>
      <c r="Y13" s="18">
        <v>1.5896651482296801E-2</v>
      </c>
      <c r="Z13" s="18">
        <v>1.4244921752852699E-2</v>
      </c>
      <c r="AA13" s="18"/>
      <c r="AB13" s="18">
        <v>3.0785839476267601E-2</v>
      </c>
      <c r="AC13" s="18">
        <v>2.9432045147375199E-2</v>
      </c>
      <c r="AD13" s="18">
        <v>2.3610886150203101E-2</v>
      </c>
      <c r="AE13" s="18">
        <v>1.8683923531479199E-2</v>
      </c>
      <c r="AF13" s="18">
        <v>5.2838796357557602E-2</v>
      </c>
      <c r="AG13" s="18"/>
      <c r="AH13" s="18">
        <v>1.16953796438984E-2</v>
      </c>
      <c r="AI13" s="18">
        <v>2.9891367193937798E-2</v>
      </c>
      <c r="AJ13" s="18"/>
      <c r="AK13" s="18">
        <v>1.3051041375128501E-2</v>
      </c>
      <c r="AL13" s="18">
        <v>2.9677405436631499E-2</v>
      </c>
      <c r="AM13" s="18"/>
      <c r="AN13" s="18">
        <v>1.56426772339479E-2</v>
      </c>
      <c r="AO13" s="18">
        <v>3.5635575719617701E-2</v>
      </c>
      <c r="AP13" s="18"/>
      <c r="AQ13" s="18">
        <v>1.72557809687395E-2</v>
      </c>
      <c r="AR13" s="18">
        <v>2.89835973901259E-2</v>
      </c>
      <c r="AS13" s="18">
        <v>2.4438457257140899E-2</v>
      </c>
    </row>
    <row r="14" spans="2:45" x14ac:dyDescent="0.35">
      <c r="B14" s="15" t="s">
        <v>71</v>
      </c>
      <c r="C14" s="25">
        <v>0.55964610978618101</v>
      </c>
      <c r="D14" s="25">
        <v>0.59608634369400304</v>
      </c>
      <c r="E14" s="25">
        <v>0.52289483063659103</v>
      </c>
      <c r="F14" s="25"/>
      <c r="G14" s="25">
        <v>0.61456641831776504</v>
      </c>
      <c r="H14" s="25">
        <v>0.55628484231852904</v>
      </c>
      <c r="I14" s="25">
        <v>0.58113073250093705</v>
      </c>
      <c r="J14" s="25">
        <v>0.52548920196817195</v>
      </c>
      <c r="K14" s="25">
        <v>0.52270479304864204</v>
      </c>
      <c r="L14" s="25"/>
      <c r="M14" s="25">
        <v>0.58207958645370805</v>
      </c>
      <c r="N14" s="25">
        <v>0.51480022710162399</v>
      </c>
      <c r="O14" s="25">
        <v>0.58409486850780401</v>
      </c>
      <c r="P14" s="25">
        <v>0.56274387416247595</v>
      </c>
      <c r="Q14" s="25"/>
      <c r="R14" s="25">
        <v>0.67885426035848495</v>
      </c>
      <c r="S14" s="25">
        <v>0.50409969534020505</v>
      </c>
      <c r="T14" s="25">
        <v>0.492030520888111</v>
      </c>
      <c r="U14" s="25">
        <v>0.51420868275498</v>
      </c>
      <c r="V14" s="25">
        <v>0.54920888924731703</v>
      </c>
      <c r="W14" s="25">
        <v>0.59336090344416903</v>
      </c>
      <c r="X14" s="25">
        <v>0.55450633020388196</v>
      </c>
      <c r="Y14" s="25">
        <v>0.50367864973891296</v>
      </c>
      <c r="Z14" s="25">
        <v>0.57868058542150103</v>
      </c>
      <c r="AA14" s="25"/>
      <c r="AB14" s="25">
        <v>0.55802195764118101</v>
      </c>
      <c r="AC14" s="25">
        <v>0.51671130747292104</v>
      </c>
      <c r="AD14" s="25">
        <v>0.56494481696960197</v>
      </c>
      <c r="AE14" s="25">
        <v>0.63781417828769804</v>
      </c>
      <c r="AF14" s="25">
        <v>0.57829083286142202</v>
      </c>
      <c r="AG14" s="25"/>
      <c r="AH14" s="25">
        <v>0.65725162661049596</v>
      </c>
      <c r="AI14" s="25">
        <v>0.517705735091052</v>
      </c>
      <c r="AJ14" s="25"/>
      <c r="AK14" s="25">
        <v>0.67201844464741001</v>
      </c>
      <c r="AL14" s="25">
        <v>0.510705201003951</v>
      </c>
      <c r="AM14" s="25"/>
      <c r="AN14" s="25">
        <v>0.67560907072054599</v>
      </c>
      <c r="AO14" s="25">
        <v>0.46551787123673799</v>
      </c>
      <c r="AP14" s="25"/>
      <c r="AQ14" s="25">
        <v>0.62997637727645095</v>
      </c>
      <c r="AR14" s="25">
        <v>0.51473139428852599</v>
      </c>
      <c r="AS14" s="25">
        <v>0.59551490754863601</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S19"/>
  <sheetViews>
    <sheetView showGridLines="0" workbookViewId="0">
      <pane xSplit="2" topLeftCell="C1" activePane="topRight" state="frozen"/>
      <selection activeCell="AU8" sqref="AU8"/>
      <selection pane="topRight" activeCell="AH13" sqref="AH13"/>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131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0.116371585329164</v>
      </c>
      <c r="D9" s="14">
        <v>0.13501458982065201</v>
      </c>
      <c r="E9" s="14">
        <v>9.6718817636608903E-2</v>
      </c>
      <c r="F9" s="14"/>
      <c r="G9" s="14">
        <v>0.114380583428306</v>
      </c>
      <c r="H9" s="14">
        <v>0.17088903878744599</v>
      </c>
      <c r="I9" s="14">
        <v>0.14501484722872601</v>
      </c>
      <c r="J9" s="14">
        <v>7.1404178438213201E-2</v>
      </c>
      <c r="K9" s="14">
        <v>7.1536121362742205E-2</v>
      </c>
      <c r="L9" s="14"/>
      <c r="M9" s="14">
        <v>0.12894715873919499</v>
      </c>
      <c r="N9" s="14">
        <v>8.4817865103170603E-2</v>
      </c>
      <c r="O9" s="14">
        <v>0.13164800785756101</v>
      </c>
      <c r="P9" s="14">
        <v>0.12249833496116</v>
      </c>
      <c r="Q9" s="14"/>
      <c r="R9" s="14">
        <v>0.19133078639568701</v>
      </c>
      <c r="S9" s="14">
        <v>8.1320205289507105E-2</v>
      </c>
      <c r="T9" s="14">
        <v>0.12669621189813901</v>
      </c>
      <c r="U9" s="14">
        <v>7.10197403330807E-2</v>
      </c>
      <c r="V9" s="14">
        <v>0.106636292169589</v>
      </c>
      <c r="W9" s="14">
        <v>0.131918648172966</v>
      </c>
      <c r="X9" s="14">
        <v>8.88907480784695E-2</v>
      </c>
      <c r="Y9" s="14">
        <v>7.5938302409173403E-2</v>
      </c>
      <c r="Z9" s="14">
        <v>0.12931479916143401</v>
      </c>
      <c r="AA9" s="14"/>
      <c r="AB9" s="14">
        <v>8.3707832969274601E-2</v>
      </c>
      <c r="AC9" s="14">
        <v>7.4607452826964002E-2</v>
      </c>
      <c r="AD9" s="14">
        <v>0.14358904059938901</v>
      </c>
      <c r="AE9" s="14">
        <v>0.163585363604726</v>
      </c>
      <c r="AF9" s="14">
        <v>0.16924676772069699</v>
      </c>
      <c r="AG9" s="14"/>
      <c r="AH9" s="14">
        <v>0.190636946378129</v>
      </c>
      <c r="AI9" s="14">
        <v>8.3242455516999103E-2</v>
      </c>
      <c r="AJ9" s="14"/>
      <c r="AK9" s="14">
        <v>0.19523762318972801</v>
      </c>
      <c r="AL9" s="14">
        <v>8.3568796255755598E-2</v>
      </c>
      <c r="AM9" s="14"/>
      <c r="AN9" s="14">
        <v>0.14967860023500401</v>
      </c>
      <c r="AO9" s="14">
        <v>8.7894778304701104E-2</v>
      </c>
      <c r="AP9" s="14"/>
      <c r="AQ9" s="14">
        <v>0.12983558689437</v>
      </c>
      <c r="AR9" s="14">
        <v>0.107407231214739</v>
      </c>
      <c r="AS9" s="14">
        <v>0.118154903210062</v>
      </c>
    </row>
    <row r="10" spans="2:45" x14ac:dyDescent="0.35">
      <c r="B10" s="15" t="s">
        <v>67</v>
      </c>
      <c r="C10" s="14">
        <v>0.27658305638852898</v>
      </c>
      <c r="D10" s="14">
        <v>0.28612577358068397</v>
      </c>
      <c r="E10" s="14">
        <v>0.26749158845716497</v>
      </c>
      <c r="F10" s="14"/>
      <c r="G10" s="14">
        <v>0.30683542052110102</v>
      </c>
      <c r="H10" s="14">
        <v>0.299400863166151</v>
      </c>
      <c r="I10" s="14">
        <v>0.27394930512709897</v>
      </c>
      <c r="J10" s="14">
        <v>0.247209087933456</v>
      </c>
      <c r="K10" s="14">
        <v>0.25660485504700598</v>
      </c>
      <c r="L10" s="14"/>
      <c r="M10" s="14">
        <v>0.30746130316904502</v>
      </c>
      <c r="N10" s="14">
        <v>0.27070102145955099</v>
      </c>
      <c r="O10" s="14">
        <v>0.27065354732519198</v>
      </c>
      <c r="P10" s="14">
        <v>0.25674416486181501</v>
      </c>
      <c r="Q10" s="14"/>
      <c r="R10" s="14">
        <v>0.343244359366631</v>
      </c>
      <c r="S10" s="14">
        <v>0.24756649600486699</v>
      </c>
      <c r="T10" s="14">
        <v>0.229465822164304</v>
      </c>
      <c r="U10" s="14">
        <v>0.24609907468311101</v>
      </c>
      <c r="V10" s="14">
        <v>0.32347859353709402</v>
      </c>
      <c r="W10" s="14">
        <v>0.24916726309303699</v>
      </c>
      <c r="X10" s="14">
        <v>0.266167493148665</v>
      </c>
      <c r="Y10" s="14">
        <v>0.31693963401393999</v>
      </c>
      <c r="Z10" s="14">
        <v>0.27352335846243903</v>
      </c>
      <c r="AA10" s="14"/>
      <c r="AB10" s="14">
        <v>0.25390303702498501</v>
      </c>
      <c r="AC10" s="14">
        <v>0.24582493743801601</v>
      </c>
      <c r="AD10" s="14">
        <v>0.30129071299235299</v>
      </c>
      <c r="AE10" s="14">
        <v>0.31188254855047498</v>
      </c>
      <c r="AF10" s="14">
        <v>0.44481240009322198</v>
      </c>
      <c r="AG10" s="14"/>
      <c r="AH10" s="14">
        <v>0.34131680157019201</v>
      </c>
      <c r="AI10" s="14">
        <v>0.24292750890706799</v>
      </c>
      <c r="AJ10" s="14"/>
      <c r="AK10" s="14">
        <v>0.29894354580708199</v>
      </c>
      <c r="AL10" s="14">
        <v>0.25590115449689299</v>
      </c>
      <c r="AM10" s="14"/>
      <c r="AN10" s="14">
        <v>0.32395600230669302</v>
      </c>
      <c r="AO10" s="14">
        <v>0.23698799646577201</v>
      </c>
      <c r="AP10" s="14"/>
      <c r="AQ10" s="14">
        <v>0.31630924380722802</v>
      </c>
      <c r="AR10" s="14">
        <v>0.25211416539867099</v>
      </c>
      <c r="AS10" s="14">
        <v>0.29429227271880198</v>
      </c>
    </row>
    <row r="11" spans="2:45" x14ac:dyDescent="0.35">
      <c r="B11" s="15" t="s">
        <v>127</v>
      </c>
      <c r="C11" s="14">
        <v>0.36101785314853002</v>
      </c>
      <c r="D11" s="14">
        <v>0.36064732673898597</v>
      </c>
      <c r="E11" s="14">
        <v>0.36210287209700198</v>
      </c>
      <c r="F11" s="14"/>
      <c r="G11" s="14">
        <v>0.391912131835573</v>
      </c>
      <c r="H11" s="14">
        <v>0.335093590881133</v>
      </c>
      <c r="I11" s="14">
        <v>0.34915244028638698</v>
      </c>
      <c r="J11" s="14">
        <v>0.35558507716058402</v>
      </c>
      <c r="K11" s="14">
        <v>0.38220472043467002</v>
      </c>
      <c r="L11" s="14"/>
      <c r="M11" s="14">
        <v>0.38389658227203699</v>
      </c>
      <c r="N11" s="14">
        <v>0.37462945195021102</v>
      </c>
      <c r="O11" s="14">
        <v>0.329308202591857</v>
      </c>
      <c r="P11" s="14">
        <v>0.34479639369939802</v>
      </c>
      <c r="Q11" s="14"/>
      <c r="R11" s="14">
        <v>0.318929015518433</v>
      </c>
      <c r="S11" s="14">
        <v>0.37742418378332898</v>
      </c>
      <c r="T11" s="14">
        <v>0.38284340254402799</v>
      </c>
      <c r="U11" s="14">
        <v>0.36514652068530501</v>
      </c>
      <c r="V11" s="14">
        <v>0.33019727645749503</v>
      </c>
      <c r="W11" s="14">
        <v>0.42944396329530399</v>
      </c>
      <c r="X11" s="14">
        <v>0.36128611895929602</v>
      </c>
      <c r="Y11" s="14">
        <v>0.31284153336658999</v>
      </c>
      <c r="Z11" s="14">
        <v>0.35916923268045597</v>
      </c>
      <c r="AA11" s="14"/>
      <c r="AB11" s="14">
        <v>0.34791480642977501</v>
      </c>
      <c r="AC11" s="14">
        <v>0.39602641640535202</v>
      </c>
      <c r="AD11" s="14">
        <v>0.341999800623498</v>
      </c>
      <c r="AE11" s="14">
        <v>0.38405735770541999</v>
      </c>
      <c r="AF11" s="14">
        <v>0.32162511828436702</v>
      </c>
      <c r="AG11" s="14"/>
      <c r="AH11" s="14">
        <v>0.33146289921969702</v>
      </c>
      <c r="AI11" s="14">
        <v>0.38525409152185802</v>
      </c>
      <c r="AJ11" s="14"/>
      <c r="AK11" s="14">
        <v>0.36090676018870599</v>
      </c>
      <c r="AL11" s="14">
        <v>0.37616866554887401</v>
      </c>
      <c r="AM11" s="14"/>
      <c r="AN11" s="14">
        <v>0.36447876987983302</v>
      </c>
      <c r="AO11" s="14">
        <v>0.35955206907085102</v>
      </c>
      <c r="AP11" s="14"/>
      <c r="AQ11" s="14">
        <v>0.38121196602054302</v>
      </c>
      <c r="AR11" s="14">
        <v>0.36485505748223901</v>
      </c>
      <c r="AS11" s="14">
        <v>0.33510296059466899</v>
      </c>
    </row>
    <row r="12" spans="2:45" x14ac:dyDescent="0.35">
      <c r="B12" s="15" t="s">
        <v>69</v>
      </c>
      <c r="C12" s="14">
        <v>0.16663004394589001</v>
      </c>
      <c r="D12" s="14">
        <v>0.154336633690039</v>
      </c>
      <c r="E12" s="14">
        <v>0.17937183147604399</v>
      </c>
      <c r="F12" s="14"/>
      <c r="G12" s="14">
        <v>0.148891515849672</v>
      </c>
      <c r="H12" s="14">
        <v>0.15763341910897799</v>
      </c>
      <c r="I12" s="14">
        <v>0.15946608387139</v>
      </c>
      <c r="J12" s="14">
        <v>0.19915271635961401</v>
      </c>
      <c r="K12" s="14">
        <v>0.164838314160204</v>
      </c>
      <c r="L12" s="14"/>
      <c r="M12" s="14">
        <v>0.12407883739178401</v>
      </c>
      <c r="N12" s="14">
        <v>0.18205964206233199</v>
      </c>
      <c r="O12" s="14">
        <v>0.19873791566013599</v>
      </c>
      <c r="P12" s="14">
        <v>0.171561442554414</v>
      </c>
      <c r="Q12" s="14"/>
      <c r="R12" s="14">
        <v>9.64329962849656E-2</v>
      </c>
      <c r="S12" s="14">
        <v>0.19280731094658701</v>
      </c>
      <c r="T12" s="14">
        <v>0.18226648735843401</v>
      </c>
      <c r="U12" s="14">
        <v>0.23372356574318501</v>
      </c>
      <c r="V12" s="14">
        <v>0.17065773241335799</v>
      </c>
      <c r="W12" s="14">
        <v>0.122419083555068</v>
      </c>
      <c r="X12" s="14">
        <v>0.19265783567716099</v>
      </c>
      <c r="Y12" s="14">
        <v>0.17680575198947299</v>
      </c>
      <c r="Z12" s="14">
        <v>0.15924944930516599</v>
      </c>
      <c r="AA12" s="14"/>
      <c r="AB12" s="14">
        <v>0.192258400263013</v>
      </c>
      <c r="AC12" s="14">
        <v>0.183465004614487</v>
      </c>
      <c r="AD12" s="14">
        <v>0.15836512141589401</v>
      </c>
      <c r="AE12" s="14">
        <v>0.10534752761702</v>
      </c>
      <c r="AF12" s="14">
        <v>4.9469784493749398E-2</v>
      </c>
      <c r="AG12" s="14"/>
      <c r="AH12" s="14">
        <v>0.11005116998648599</v>
      </c>
      <c r="AI12" s="14">
        <v>0.19551388711516901</v>
      </c>
      <c r="AJ12" s="14"/>
      <c r="AK12" s="14">
        <v>0.107687555953086</v>
      </c>
      <c r="AL12" s="14">
        <v>0.19304984581003101</v>
      </c>
      <c r="AM12" s="14"/>
      <c r="AN12" s="14">
        <v>0.12105006543404</v>
      </c>
      <c r="AO12" s="14">
        <v>0.20683704913861301</v>
      </c>
      <c r="AP12" s="14"/>
      <c r="AQ12" s="14">
        <v>0.13094911929456499</v>
      </c>
      <c r="AR12" s="14">
        <v>0.18795283696201201</v>
      </c>
      <c r="AS12" s="14">
        <v>0.16756664686965</v>
      </c>
    </row>
    <row r="13" spans="2:45" x14ac:dyDescent="0.35">
      <c r="B13" s="15" t="s">
        <v>70</v>
      </c>
      <c r="C13" s="18">
        <v>6.6659380927601805E-2</v>
      </c>
      <c r="D13" s="18">
        <v>5.19851235741981E-2</v>
      </c>
      <c r="E13" s="18">
        <v>8.0695908561236498E-2</v>
      </c>
      <c r="F13" s="18"/>
      <c r="G13" s="18">
        <v>3.7980348365347902E-2</v>
      </c>
      <c r="H13" s="18">
        <v>3.00601289506108E-2</v>
      </c>
      <c r="I13" s="18">
        <v>5.99611745924582E-2</v>
      </c>
      <c r="J13" s="18">
        <v>0.100462293947726</v>
      </c>
      <c r="K13" s="18">
        <v>0.107950475502524</v>
      </c>
      <c r="L13" s="18"/>
      <c r="M13" s="18">
        <v>4.9685480019247399E-2</v>
      </c>
      <c r="N13" s="18">
        <v>7.8746972144362007E-2</v>
      </c>
      <c r="O13" s="18">
        <v>5.4850722347355801E-2</v>
      </c>
      <c r="P13" s="18">
        <v>8.2040019947772505E-2</v>
      </c>
      <c r="Q13" s="18"/>
      <c r="R13" s="18">
        <v>4.3131214901748399E-2</v>
      </c>
      <c r="S13" s="18">
        <v>8.7219837004520406E-2</v>
      </c>
      <c r="T13" s="18">
        <v>5.4124728236092698E-2</v>
      </c>
      <c r="U13" s="18">
        <v>7.2033791584705104E-2</v>
      </c>
      <c r="V13" s="18">
        <v>5.9193289347344399E-2</v>
      </c>
      <c r="W13" s="18">
        <v>4.8524216743734798E-2</v>
      </c>
      <c r="X13" s="18">
        <v>9.0997804136408594E-2</v>
      </c>
      <c r="Y13" s="18">
        <v>0.117474778220824</v>
      </c>
      <c r="Z13" s="18">
        <v>5.6232516312251499E-2</v>
      </c>
      <c r="AA13" s="18"/>
      <c r="AB13" s="18">
        <v>9.8760768128317605E-2</v>
      </c>
      <c r="AC13" s="18">
        <v>8.33064991274024E-2</v>
      </c>
      <c r="AD13" s="18">
        <v>4.9160966755687097E-2</v>
      </c>
      <c r="AE13" s="18">
        <v>2.5647369874930302E-2</v>
      </c>
      <c r="AF13" s="18">
        <v>0</v>
      </c>
      <c r="AG13" s="18"/>
      <c r="AH13" s="18">
        <v>1.7854509544585399E-2</v>
      </c>
      <c r="AI13" s="18">
        <v>7.9286183259237003E-2</v>
      </c>
      <c r="AJ13" s="18"/>
      <c r="AK13" s="18">
        <v>2.87233429777192E-2</v>
      </c>
      <c r="AL13" s="18">
        <v>7.8480352318221799E-2</v>
      </c>
      <c r="AM13" s="18"/>
      <c r="AN13" s="18">
        <v>3.2280674598505997E-2</v>
      </c>
      <c r="AO13" s="18">
        <v>9.2306312652954595E-2</v>
      </c>
      <c r="AP13" s="18"/>
      <c r="AQ13" s="18">
        <v>3.5000220732765402E-2</v>
      </c>
      <c r="AR13" s="18">
        <v>7.5231680313869204E-2</v>
      </c>
      <c r="AS13" s="18">
        <v>6.3209686632678702E-2</v>
      </c>
    </row>
    <row r="14" spans="2:45" x14ac:dyDescent="0.35">
      <c r="B14" s="15" t="s">
        <v>71</v>
      </c>
      <c r="C14" s="25">
        <v>0.39295464171769301</v>
      </c>
      <c r="D14" s="25">
        <v>0.42114036340133598</v>
      </c>
      <c r="E14" s="25">
        <v>0.36421040609377398</v>
      </c>
      <c r="F14" s="25"/>
      <c r="G14" s="25">
        <v>0.421216003949407</v>
      </c>
      <c r="H14" s="25">
        <v>0.47028990195359699</v>
      </c>
      <c r="I14" s="25">
        <v>0.41896415235582501</v>
      </c>
      <c r="J14" s="25">
        <v>0.31861326637166898</v>
      </c>
      <c r="K14" s="25">
        <v>0.32814097640974799</v>
      </c>
      <c r="L14" s="25"/>
      <c r="M14" s="25">
        <v>0.43640846190824001</v>
      </c>
      <c r="N14" s="25">
        <v>0.35551888656272201</v>
      </c>
      <c r="O14" s="25">
        <v>0.40230155518275301</v>
      </c>
      <c r="P14" s="25">
        <v>0.37924249982297398</v>
      </c>
      <c r="Q14" s="25"/>
      <c r="R14" s="25">
        <v>0.53457514576231702</v>
      </c>
      <c r="S14" s="25">
        <v>0.32888670129437397</v>
      </c>
      <c r="T14" s="25">
        <v>0.35616203406244301</v>
      </c>
      <c r="U14" s="25">
        <v>0.31711881501619199</v>
      </c>
      <c r="V14" s="25">
        <v>0.43011488570668299</v>
      </c>
      <c r="W14" s="25">
        <v>0.381085911266003</v>
      </c>
      <c r="X14" s="25">
        <v>0.35505824122713497</v>
      </c>
      <c r="Y14" s="25">
        <v>0.39287793642311297</v>
      </c>
      <c r="Z14" s="25">
        <v>0.40283815762387298</v>
      </c>
      <c r="AA14" s="25"/>
      <c r="AB14" s="25">
        <v>0.33761086999425999</v>
      </c>
      <c r="AC14" s="25">
        <v>0.32043239026497999</v>
      </c>
      <c r="AD14" s="25">
        <v>0.44487975359174098</v>
      </c>
      <c r="AE14" s="25">
        <v>0.47546791215520101</v>
      </c>
      <c r="AF14" s="25">
        <v>0.614059167813919</v>
      </c>
      <c r="AG14" s="25"/>
      <c r="AH14" s="25">
        <v>0.53195374794831995</v>
      </c>
      <c r="AI14" s="25">
        <v>0.32616996442406698</v>
      </c>
      <c r="AJ14" s="25"/>
      <c r="AK14" s="25">
        <v>0.49418116899681003</v>
      </c>
      <c r="AL14" s="25">
        <v>0.33946995075264902</v>
      </c>
      <c r="AM14" s="25"/>
      <c r="AN14" s="25">
        <v>0.47363460254169698</v>
      </c>
      <c r="AO14" s="25">
        <v>0.324882774770474</v>
      </c>
      <c r="AP14" s="25"/>
      <c r="AQ14" s="25">
        <v>0.44614483070159799</v>
      </c>
      <c r="AR14" s="25">
        <v>0.35952139661340998</v>
      </c>
      <c r="AS14" s="25">
        <v>0.41244717592886498</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S19"/>
  <sheetViews>
    <sheetView showGridLines="0" workbookViewId="0">
      <pane xSplit="2" topLeftCell="C1" activePane="topRight" state="frozen"/>
      <selection activeCell="AU8" sqref="AU8"/>
      <selection pane="topRight" activeCell="C12" sqref="C12"/>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132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0.51704843532351297</v>
      </c>
      <c r="D9" s="14">
        <v>0.49034802359355301</v>
      </c>
      <c r="E9" s="14">
        <v>0.54397165743540599</v>
      </c>
      <c r="F9" s="14"/>
      <c r="G9" s="14">
        <v>0.42922626179780199</v>
      </c>
      <c r="H9" s="14">
        <v>0.52474850794022998</v>
      </c>
      <c r="I9" s="14">
        <v>0.50542080029247105</v>
      </c>
      <c r="J9" s="14">
        <v>0.54622685106282898</v>
      </c>
      <c r="K9" s="14">
        <v>0.57665740108922103</v>
      </c>
      <c r="L9" s="14"/>
      <c r="M9" s="14">
        <v>0.53664862700327798</v>
      </c>
      <c r="N9" s="14">
        <v>0.48080539962530899</v>
      </c>
      <c r="O9" s="14">
        <v>0.53390330439143396</v>
      </c>
      <c r="P9" s="14">
        <v>0.516268505277935</v>
      </c>
      <c r="Q9" s="14"/>
      <c r="R9" s="14">
        <v>0.56369271721413206</v>
      </c>
      <c r="S9" s="14">
        <v>0.51108496540570403</v>
      </c>
      <c r="T9" s="14">
        <v>0.48799919865161701</v>
      </c>
      <c r="U9" s="14">
        <v>0.55477801565306595</v>
      </c>
      <c r="V9" s="14">
        <v>0.44393648956097398</v>
      </c>
      <c r="W9" s="14">
        <v>0.50284894218114395</v>
      </c>
      <c r="X9" s="14">
        <v>0.47705462571407198</v>
      </c>
      <c r="Y9" s="14">
        <v>0.52294130150932605</v>
      </c>
      <c r="Z9" s="14">
        <v>0.54747921744780204</v>
      </c>
      <c r="AA9" s="14"/>
      <c r="AB9" s="14">
        <v>0.48552244961205399</v>
      </c>
      <c r="AC9" s="14">
        <v>0.51726769158289398</v>
      </c>
      <c r="AD9" s="14">
        <v>0.54149038378334702</v>
      </c>
      <c r="AE9" s="14">
        <v>0.57934881507837499</v>
      </c>
      <c r="AF9" s="14">
        <v>0.44665075319869102</v>
      </c>
      <c r="AG9" s="14"/>
      <c r="AH9" s="14">
        <v>0.52715850530253205</v>
      </c>
      <c r="AI9" s="14">
        <v>0.52014088036502304</v>
      </c>
      <c r="AJ9" s="14"/>
      <c r="AK9" s="14">
        <v>0.50061642829604802</v>
      </c>
      <c r="AL9" s="14">
        <v>0.53089086642768701</v>
      </c>
      <c r="AM9" s="14"/>
      <c r="AN9" s="14">
        <v>0.52334535449240305</v>
      </c>
      <c r="AO9" s="14">
        <v>0.51412119834079495</v>
      </c>
      <c r="AP9" s="14"/>
      <c r="AQ9" s="14">
        <v>0.53667773554710996</v>
      </c>
      <c r="AR9" s="14">
        <v>0.51547182332671604</v>
      </c>
      <c r="AS9" s="14">
        <v>0.48409332246721698</v>
      </c>
    </row>
    <row r="10" spans="2:45" x14ac:dyDescent="0.35">
      <c r="B10" s="15" t="s">
        <v>67</v>
      </c>
      <c r="C10" s="14">
        <v>0.42689782671833598</v>
      </c>
      <c r="D10" s="14">
        <v>0.43736888116031802</v>
      </c>
      <c r="E10" s="14">
        <v>0.41625236752471201</v>
      </c>
      <c r="F10" s="14"/>
      <c r="G10" s="14">
        <v>0.51016419484741204</v>
      </c>
      <c r="H10" s="14">
        <v>0.42486361621838098</v>
      </c>
      <c r="I10" s="14">
        <v>0.40601431799665699</v>
      </c>
      <c r="J10" s="14">
        <v>0.41588187469658999</v>
      </c>
      <c r="K10" s="14">
        <v>0.38255894365811199</v>
      </c>
      <c r="L10" s="14"/>
      <c r="M10" s="14">
        <v>0.41523902267935597</v>
      </c>
      <c r="N10" s="14">
        <v>0.476385777550693</v>
      </c>
      <c r="O10" s="14">
        <v>0.40348482306272998</v>
      </c>
      <c r="P10" s="14">
        <v>0.41180528801648197</v>
      </c>
      <c r="Q10" s="14"/>
      <c r="R10" s="14">
        <v>0.37740703146235399</v>
      </c>
      <c r="S10" s="14">
        <v>0.46899599342947801</v>
      </c>
      <c r="T10" s="14">
        <v>0.42368172472298898</v>
      </c>
      <c r="U10" s="14">
        <v>0.40422389269349601</v>
      </c>
      <c r="V10" s="14">
        <v>0.46159425790264502</v>
      </c>
      <c r="W10" s="14">
        <v>0.42867813979781499</v>
      </c>
      <c r="X10" s="14">
        <v>0.45230298599286001</v>
      </c>
      <c r="Y10" s="14">
        <v>0.44310875366630997</v>
      </c>
      <c r="Z10" s="14">
        <v>0.40645836584998701</v>
      </c>
      <c r="AA10" s="14"/>
      <c r="AB10" s="14">
        <v>0.45439364530240201</v>
      </c>
      <c r="AC10" s="14">
        <v>0.42171453201846198</v>
      </c>
      <c r="AD10" s="14">
        <v>0.39614785384780099</v>
      </c>
      <c r="AE10" s="14">
        <v>0.39635129563194499</v>
      </c>
      <c r="AF10" s="14">
        <v>0.52629883104353803</v>
      </c>
      <c r="AG10" s="14"/>
      <c r="AH10" s="14">
        <v>0.42878048737791002</v>
      </c>
      <c r="AI10" s="14">
        <v>0.41986727567836601</v>
      </c>
      <c r="AJ10" s="14"/>
      <c r="AK10" s="14">
        <v>0.45063424542585201</v>
      </c>
      <c r="AL10" s="14">
        <v>0.414022587540126</v>
      </c>
      <c r="AM10" s="14"/>
      <c r="AN10" s="14">
        <v>0.43513466450958199</v>
      </c>
      <c r="AO10" s="14">
        <v>0.41987634555833803</v>
      </c>
      <c r="AP10" s="14"/>
      <c r="AQ10" s="14">
        <v>0.423852817505392</v>
      </c>
      <c r="AR10" s="14">
        <v>0.42708199065713098</v>
      </c>
      <c r="AS10" s="14">
        <v>0.45203128348100302</v>
      </c>
    </row>
    <row r="11" spans="2:45" x14ac:dyDescent="0.35">
      <c r="B11" s="15" t="s">
        <v>127</v>
      </c>
      <c r="C11" s="14">
        <v>4.3529882472144697E-2</v>
      </c>
      <c r="D11" s="14">
        <v>5.7257285405083201E-2</v>
      </c>
      <c r="E11" s="14">
        <v>2.97538913665354E-2</v>
      </c>
      <c r="F11" s="14"/>
      <c r="G11" s="14">
        <v>4.8062422109785702E-2</v>
      </c>
      <c r="H11" s="14">
        <v>3.59142636646059E-2</v>
      </c>
      <c r="I11" s="14">
        <v>7.2626806507161704E-2</v>
      </c>
      <c r="J11" s="14">
        <v>3.1948883841882401E-2</v>
      </c>
      <c r="K11" s="14">
        <v>2.6781474409573802E-2</v>
      </c>
      <c r="L11" s="14"/>
      <c r="M11" s="14">
        <v>3.3482641965951E-2</v>
      </c>
      <c r="N11" s="14">
        <v>3.3062837640583098E-2</v>
      </c>
      <c r="O11" s="14">
        <v>5.3914976757109601E-2</v>
      </c>
      <c r="P11" s="14">
        <v>5.5173893245668897E-2</v>
      </c>
      <c r="Q11" s="14"/>
      <c r="R11" s="14">
        <v>4.8992962027117899E-2</v>
      </c>
      <c r="S11" s="14">
        <v>1.75368094013954E-2</v>
      </c>
      <c r="T11" s="14">
        <v>8.3713097141352902E-2</v>
      </c>
      <c r="U11" s="14">
        <v>2.9882935534866598E-2</v>
      </c>
      <c r="V11" s="14">
        <v>6.0676482470020401E-2</v>
      </c>
      <c r="W11" s="14">
        <v>4.0427079414933197E-2</v>
      </c>
      <c r="X11" s="14">
        <v>5.8186855711771998E-2</v>
      </c>
      <c r="Y11" s="14">
        <v>1.6581738793601201E-2</v>
      </c>
      <c r="Z11" s="14">
        <v>3.9111412679814002E-2</v>
      </c>
      <c r="AA11" s="14"/>
      <c r="AB11" s="14">
        <v>5.12953787896092E-2</v>
      </c>
      <c r="AC11" s="14">
        <v>4.8701308529429797E-2</v>
      </c>
      <c r="AD11" s="14">
        <v>5.0027456315392203E-2</v>
      </c>
      <c r="AE11" s="14">
        <v>2.0140495746444002E-2</v>
      </c>
      <c r="AF11" s="14">
        <v>2.7050415757770799E-2</v>
      </c>
      <c r="AG11" s="14"/>
      <c r="AH11" s="14">
        <v>3.6366095793374298E-2</v>
      </c>
      <c r="AI11" s="14">
        <v>4.9173709265091299E-2</v>
      </c>
      <c r="AJ11" s="14"/>
      <c r="AK11" s="14">
        <v>3.9491414467853099E-2</v>
      </c>
      <c r="AL11" s="14">
        <v>4.5077771213175202E-2</v>
      </c>
      <c r="AM11" s="14"/>
      <c r="AN11" s="14">
        <v>3.4545828611146398E-2</v>
      </c>
      <c r="AO11" s="14">
        <v>5.1183799230980299E-2</v>
      </c>
      <c r="AP11" s="14"/>
      <c r="AQ11" s="14">
        <v>2.90304127341229E-2</v>
      </c>
      <c r="AR11" s="14">
        <v>4.81540452500685E-2</v>
      </c>
      <c r="AS11" s="14">
        <v>4.8251984097168403E-2</v>
      </c>
    </row>
    <row r="12" spans="2:45" x14ac:dyDescent="0.35">
      <c r="B12" s="15" t="s">
        <v>69</v>
      </c>
      <c r="C12" s="14">
        <v>4.5006805152886303E-3</v>
      </c>
      <c r="D12" s="14">
        <v>5.1254427957219103E-3</v>
      </c>
      <c r="E12" s="14">
        <v>3.8786680369517902E-3</v>
      </c>
      <c r="F12" s="14"/>
      <c r="G12" s="14">
        <v>5.4634808051257401E-3</v>
      </c>
      <c r="H12" s="14">
        <v>7.7800028486414803E-3</v>
      </c>
      <c r="I12" s="14">
        <v>4.44316565709919E-3</v>
      </c>
      <c r="J12" s="14">
        <v>2.1779814419675999E-3</v>
      </c>
      <c r="K12" s="14">
        <v>2.3985273174723502E-3</v>
      </c>
      <c r="L12" s="14"/>
      <c r="M12" s="14">
        <v>1.60245551303396E-3</v>
      </c>
      <c r="N12" s="14">
        <v>3.7057112705281398E-3</v>
      </c>
      <c r="O12" s="14">
        <v>2.5424344637654901E-3</v>
      </c>
      <c r="P12" s="14">
        <v>1.0265524333580699E-2</v>
      </c>
      <c r="Q12" s="14"/>
      <c r="R12" s="14">
        <v>2.6941177731918298E-3</v>
      </c>
      <c r="S12" s="14">
        <v>0</v>
      </c>
      <c r="T12" s="14">
        <v>0</v>
      </c>
      <c r="U12" s="14">
        <v>4.2938215021542598E-3</v>
      </c>
      <c r="V12" s="14">
        <v>2.85824189436133E-2</v>
      </c>
      <c r="W12" s="14">
        <v>5.5429448724781004E-3</v>
      </c>
      <c r="X12" s="14">
        <v>0</v>
      </c>
      <c r="Y12" s="14">
        <v>0</v>
      </c>
      <c r="Z12" s="14">
        <v>3.6032984766632401E-3</v>
      </c>
      <c r="AA12" s="14"/>
      <c r="AB12" s="14">
        <v>6.6646991192189304E-3</v>
      </c>
      <c r="AC12" s="14">
        <v>4.4086275501251998E-3</v>
      </c>
      <c r="AD12" s="14">
        <v>1.63623921058896E-3</v>
      </c>
      <c r="AE12" s="14">
        <v>4.1593935432364896E-3</v>
      </c>
      <c r="AF12" s="14">
        <v>0</v>
      </c>
      <c r="AG12" s="14"/>
      <c r="AH12" s="14">
        <v>5.78345493168701E-3</v>
      </c>
      <c r="AI12" s="14">
        <v>2.2491066334637002E-3</v>
      </c>
      <c r="AJ12" s="14"/>
      <c r="AK12" s="14">
        <v>7.3130688798966502E-3</v>
      </c>
      <c r="AL12" s="14">
        <v>2.0588024910865202E-3</v>
      </c>
      <c r="AM12" s="14"/>
      <c r="AN12" s="14">
        <v>3.2167029984906301E-3</v>
      </c>
      <c r="AO12" s="14">
        <v>4.4406665742610504E-3</v>
      </c>
      <c r="AP12" s="14"/>
      <c r="AQ12" s="14">
        <v>1.6856724034668099E-3</v>
      </c>
      <c r="AR12" s="14">
        <v>4.7908477212619399E-3</v>
      </c>
      <c r="AS12" s="14">
        <v>9.6842272573595192E-3</v>
      </c>
    </row>
    <row r="13" spans="2:45" x14ac:dyDescent="0.35">
      <c r="B13" s="15" t="s">
        <v>70</v>
      </c>
      <c r="C13" s="18">
        <v>7.4784615005204303E-3</v>
      </c>
      <c r="D13" s="18">
        <v>8.8151554638371595E-3</v>
      </c>
      <c r="E13" s="18">
        <v>6.1434156363943601E-3</v>
      </c>
      <c r="F13" s="18"/>
      <c r="G13" s="18">
        <v>7.0836404398742303E-3</v>
      </c>
      <c r="H13" s="18">
        <v>4.16118977236332E-3</v>
      </c>
      <c r="I13" s="18">
        <v>1.1494909546611001E-2</v>
      </c>
      <c r="J13" s="18">
        <v>3.7644089567313598E-3</v>
      </c>
      <c r="K13" s="18">
        <v>1.16036535256216E-2</v>
      </c>
      <c r="L13" s="18"/>
      <c r="M13" s="18">
        <v>1.3027252838381799E-2</v>
      </c>
      <c r="N13" s="18">
        <v>6.0402739128867997E-3</v>
      </c>
      <c r="O13" s="18">
        <v>3.66591641505292E-3</v>
      </c>
      <c r="P13" s="18">
        <v>6.4867891263331902E-3</v>
      </c>
      <c r="Q13" s="18"/>
      <c r="R13" s="18">
        <v>7.2131715232043696E-3</v>
      </c>
      <c r="S13" s="18">
        <v>2.3822317634229202E-3</v>
      </c>
      <c r="T13" s="18">
        <v>4.6059794840404896E-3</v>
      </c>
      <c r="U13" s="18">
        <v>6.82133461641666E-3</v>
      </c>
      <c r="V13" s="18">
        <v>5.2103511227478303E-3</v>
      </c>
      <c r="W13" s="18">
        <v>1.70774373669473E-2</v>
      </c>
      <c r="X13" s="18">
        <v>1.2455532581296299E-2</v>
      </c>
      <c r="Y13" s="18">
        <v>1.7368206030762001E-2</v>
      </c>
      <c r="Z13" s="18">
        <v>3.34770554573314E-3</v>
      </c>
      <c r="AA13" s="18"/>
      <c r="AB13" s="18">
        <v>2.12382717671545E-3</v>
      </c>
      <c r="AC13" s="18">
        <v>7.9078403190889299E-3</v>
      </c>
      <c r="AD13" s="18">
        <v>8.7937249386863502E-3</v>
      </c>
      <c r="AE13" s="18">
        <v>0</v>
      </c>
      <c r="AF13" s="18">
        <v>0</v>
      </c>
      <c r="AG13" s="18"/>
      <c r="AH13" s="18">
        <v>0</v>
      </c>
      <c r="AI13" s="18">
        <v>8.5690280580561599E-3</v>
      </c>
      <c r="AJ13" s="18"/>
      <c r="AK13" s="18">
        <v>0</v>
      </c>
      <c r="AL13" s="18">
        <v>7.9499723279259204E-3</v>
      </c>
      <c r="AM13" s="18"/>
      <c r="AN13" s="18">
        <v>3.7574493883779599E-3</v>
      </c>
      <c r="AO13" s="18">
        <v>9.3837354536050795E-3</v>
      </c>
      <c r="AP13" s="18"/>
      <c r="AQ13" s="18">
        <v>6.61982546080697E-3</v>
      </c>
      <c r="AR13" s="18">
        <v>4.5012930448223498E-3</v>
      </c>
      <c r="AS13" s="18">
        <v>5.9391826972520004E-3</v>
      </c>
    </row>
    <row r="14" spans="2:45" x14ac:dyDescent="0.35">
      <c r="B14" s="15" t="s">
        <v>71</v>
      </c>
      <c r="C14" s="25">
        <v>0.94394626204184995</v>
      </c>
      <c r="D14" s="25">
        <v>0.92771690475387103</v>
      </c>
      <c r="E14" s="25">
        <v>0.96022402496011805</v>
      </c>
      <c r="F14" s="25"/>
      <c r="G14" s="25">
        <v>0.93939045664521403</v>
      </c>
      <c r="H14" s="25">
        <v>0.94961212415861096</v>
      </c>
      <c r="I14" s="25">
        <v>0.91143511828912804</v>
      </c>
      <c r="J14" s="25">
        <v>0.96210872575941897</v>
      </c>
      <c r="K14" s="25">
        <v>0.95921634474733197</v>
      </c>
      <c r="L14" s="25"/>
      <c r="M14" s="25">
        <v>0.95188764968263295</v>
      </c>
      <c r="N14" s="25">
        <v>0.95719117717600199</v>
      </c>
      <c r="O14" s="25">
        <v>0.937388127454164</v>
      </c>
      <c r="P14" s="25">
        <v>0.92807379329441697</v>
      </c>
      <c r="Q14" s="25"/>
      <c r="R14" s="25">
        <v>0.94109974867648605</v>
      </c>
      <c r="S14" s="25">
        <v>0.98008095883518198</v>
      </c>
      <c r="T14" s="25">
        <v>0.91168092337460704</v>
      </c>
      <c r="U14" s="25">
        <v>0.95900190834656196</v>
      </c>
      <c r="V14" s="25">
        <v>0.90553074746361795</v>
      </c>
      <c r="W14" s="25">
        <v>0.93152708197895895</v>
      </c>
      <c r="X14" s="25">
        <v>0.92935761170693199</v>
      </c>
      <c r="Y14" s="25">
        <v>0.96605005517563702</v>
      </c>
      <c r="Z14" s="25">
        <v>0.95393758329778999</v>
      </c>
      <c r="AA14" s="25"/>
      <c r="AB14" s="25">
        <v>0.93991609491445605</v>
      </c>
      <c r="AC14" s="25">
        <v>0.93898222360135597</v>
      </c>
      <c r="AD14" s="25">
        <v>0.93763823763114795</v>
      </c>
      <c r="AE14" s="25">
        <v>0.97570011071032003</v>
      </c>
      <c r="AF14" s="25">
        <v>0.97294958424222899</v>
      </c>
      <c r="AG14" s="25"/>
      <c r="AH14" s="25">
        <v>0.95593899268044202</v>
      </c>
      <c r="AI14" s="25">
        <v>0.94000815604338905</v>
      </c>
      <c r="AJ14" s="25"/>
      <c r="AK14" s="25">
        <v>0.95125067372189998</v>
      </c>
      <c r="AL14" s="25">
        <v>0.94491345396781201</v>
      </c>
      <c r="AM14" s="25"/>
      <c r="AN14" s="25">
        <v>0.95848001900198498</v>
      </c>
      <c r="AO14" s="25">
        <v>0.93399754389913303</v>
      </c>
      <c r="AP14" s="25"/>
      <c r="AQ14" s="25">
        <v>0.96053055305250201</v>
      </c>
      <c r="AR14" s="25">
        <v>0.94255381398384697</v>
      </c>
      <c r="AS14" s="25">
        <v>0.93612460594822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S19"/>
  <sheetViews>
    <sheetView showGridLines="0" workbookViewId="0">
      <pane xSplit="2" topLeftCell="C1" activePane="topRight" state="frozen"/>
      <selection pane="topRight" activeCell="AU8" sqref="AU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133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0.33341059835290299</v>
      </c>
      <c r="D9" s="14">
        <v>0.36108113476153803</v>
      </c>
      <c r="E9" s="14">
        <v>0.30612585574203799</v>
      </c>
      <c r="F9" s="14"/>
      <c r="G9" s="14">
        <v>0.28822655597045199</v>
      </c>
      <c r="H9" s="14">
        <v>0.34030311438781302</v>
      </c>
      <c r="I9" s="14">
        <v>0.313234645429255</v>
      </c>
      <c r="J9" s="14">
        <v>0.34130254493023798</v>
      </c>
      <c r="K9" s="14">
        <v>0.38661272953285097</v>
      </c>
      <c r="L9" s="14"/>
      <c r="M9" s="14">
        <v>0.36478210752649798</v>
      </c>
      <c r="N9" s="14">
        <v>0.31066718845082902</v>
      </c>
      <c r="O9" s="14">
        <v>0.343523337299388</v>
      </c>
      <c r="P9" s="14">
        <v>0.31509952546231301</v>
      </c>
      <c r="Q9" s="14"/>
      <c r="R9" s="14">
        <v>0.39573801622431698</v>
      </c>
      <c r="S9" s="14">
        <v>0.30706959922050903</v>
      </c>
      <c r="T9" s="14">
        <v>0.31768148696160498</v>
      </c>
      <c r="U9" s="14">
        <v>0.34773159208029503</v>
      </c>
      <c r="V9" s="14">
        <v>0.29392802122969902</v>
      </c>
      <c r="W9" s="14">
        <v>0.34432713676995502</v>
      </c>
      <c r="X9" s="14">
        <v>0.24247577552951499</v>
      </c>
      <c r="Y9" s="14">
        <v>0.33504133523687502</v>
      </c>
      <c r="Z9" s="14">
        <v>0.37733510672138998</v>
      </c>
      <c r="AA9" s="14"/>
      <c r="AB9" s="14">
        <v>0.32436156023195301</v>
      </c>
      <c r="AC9" s="14">
        <v>0.30264609833357498</v>
      </c>
      <c r="AD9" s="14">
        <v>0.36482729245408002</v>
      </c>
      <c r="AE9" s="14">
        <v>0.36775171979927901</v>
      </c>
      <c r="AF9" s="14">
        <v>0.376469943671011</v>
      </c>
      <c r="AG9" s="14"/>
      <c r="AH9" s="14">
        <v>0.41705167291638301</v>
      </c>
      <c r="AI9" s="14">
        <v>0.29906487717707497</v>
      </c>
      <c r="AJ9" s="14"/>
      <c r="AK9" s="14">
        <v>0.40280990859645999</v>
      </c>
      <c r="AL9" s="14">
        <v>0.30507657373124603</v>
      </c>
      <c r="AM9" s="14"/>
      <c r="AN9" s="14">
        <v>0.39605844389663197</v>
      </c>
      <c r="AO9" s="14">
        <v>0.280645754197896</v>
      </c>
      <c r="AP9" s="14"/>
      <c r="AQ9" s="14">
        <v>0.39242063830017199</v>
      </c>
      <c r="AR9" s="14">
        <v>0.31491617072246197</v>
      </c>
      <c r="AS9" s="14">
        <v>0.29594259329447198</v>
      </c>
    </row>
    <row r="10" spans="2:45" x14ac:dyDescent="0.35">
      <c r="B10" s="15" t="s">
        <v>67</v>
      </c>
      <c r="C10" s="14">
        <v>0.53673596124879996</v>
      </c>
      <c r="D10" s="14">
        <v>0.53061849844247699</v>
      </c>
      <c r="E10" s="14">
        <v>0.54200107706354395</v>
      </c>
      <c r="F10" s="14"/>
      <c r="G10" s="14">
        <v>0.55991897425089898</v>
      </c>
      <c r="H10" s="14">
        <v>0.515123966623525</v>
      </c>
      <c r="I10" s="14">
        <v>0.56245275234214398</v>
      </c>
      <c r="J10" s="14">
        <v>0.52581340295127799</v>
      </c>
      <c r="K10" s="14">
        <v>0.52127302769753003</v>
      </c>
      <c r="L10" s="14"/>
      <c r="M10" s="14">
        <v>0.52274679761572496</v>
      </c>
      <c r="N10" s="14">
        <v>0.56123941746605299</v>
      </c>
      <c r="O10" s="14">
        <v>0.52014343385709305</v>
      </c>
      <c r="P10" s="14">
        <v>0.54181169506647298</v>
      </c>
      <c r="Q10" s="14"/>
      <c r="R10" s="14">
        <v>0.49946458139701599</v>
      </c>
      <c r="S10" s="14">
        <v>0.56073349694975705</v>
      </c>
      <c r="T10" s="14">
        <v>0.54701209360840197</v>
      </c>
      <c r="U10" s="14">
        <v>0.47464668164896801</v>
      </c>
      <c r="V10" s="14">
        <v>0.56572854479958001</v>
      </c>
      <c r="W10" s="14">
        <v>0.51902265653785695</v>
      </c>
      <c r="X10" s="14">
        <v>0.62582380660181502</v>
      </c>
      <c r="Y10" s="14">
        <v>0.55918667522787302</v>
      </c>
      <c r="Z10" s="14">
        <v>0.51423779145861104</v>
      </c>
      <c r="AA10" s="14"/>
      <c r="AB10" s="14">
        <v>0.54942891523453696</v>
      </c>
      <c r="AC10" s="14">
        <v>0.54607454288518897</v>
      </c>
      <c r="AD10" s="14">
        <v>0.50601224006448697</v>
      </c>
      <c r="AE10" s="14">
        <v>0.53736496982274196</v>
      </c>
      <c r="AF10" s="14">
        <v>0.57251377855542696</v>
      </c>
      <c r="AG10" s="14"/>
      <c r="AH10" s="14">
        <v>0.48509543984456899</v>
      </c>
      <c r="AI10" s="14">
        <v>0.56195547543639901</v>
      </c>
      <c r="AJ10" s="14"/>
      <c r="AK10" s="14">
        <v>0.50683545983062805</v>
      </c>
      <c r="AL10" s="14">
        <v>0.55174490707559698</v>
      </c>
      <c r="AM10" s="14"/>
      <c r="AN10" s="14">
        <v>0.52019678794393698</v>
      </c>
      <c r="AO10" s="14">
        <v>0.55471782645947898</v>
      </c>
      <c r="AP10" s="14"/>
      <c r="AQ10" s="14">
        <v>0.508299119874556</v>
      </c>
      <c r="AR10" s="14">
        <v>0.54670045038808002</v>
      </c>
      <c r="AS10" s="14">
        <v>0.56461407621112703</v>
      </c>
    </row>
    <row r="11" spans="2:45" x14ac:dyDescent="0.35">
      <c r="B11" s="15" t="s">
        <v>127</v>
      </c>
      <c r="C11" s="14">
        <v>0.11004160219800101</v>
      </c>
      <c r="D11" s="14">
        <v>9.4099300794447005E-2</v>
      </c>
      <c r="E11" s="14">
        <v>0.12635655330791101</v>
      </c>
      <c r="F11" s="14"/>
      <c r="G11" s="14">
        <v>0.13259677709624099</v>
      </c>
      <c r="H11" s="14">
        <v>0.12105113555013799</v>
      </c>
      <c r="I11" s="14">
        <v>0.10635134514831</v>
      </c>
      <c r="J11" s="14">
        <v>0.10881922055696799</v>
      </c>
      <c r="K11" s="14">
        <v>7.9246490322284494E-2</v>
      </c>
      <c r="L11" s="14"/>
      <c r="M11" s="14">
        <v>9.5223923527524207E-2</v>
      </c>
      <c r="N11" s="14">
        <v>0.11119233221279901</v>
      </c>
      <c r="O11" s="14">
        <v>0.114566790954732</v>
      </c>
      <c r="P11" s="14">
        <v>0.118811134983888</v>
      </c>
      <c r="Q11" s="14"/>
      <c r="R11" s="14">
        <v>8.6019739094128106E-2</v>
      </c>
      <c r="S11" s="14">
        <v>0.121799495151263</v>
      </c>
      <c r="T11" s="14">
        <v>0.11334126147033199</v>
      </c>
      <c r="U11" s="14">
        <v>0.14656251790004399</v>
      </c>
      <c r="V11" s="14">
        <v>0.13119856261038801</v>
      </c>
      <c r="W11" s="14">
        <v>0.11049107067627</v>
      </c>
      <c r="X11" s="14">
        <v>0.107691489371138</v>
      </c>
      <c r="Y11" s="14">
        <v>8.9875338052955597E-2</v>
      </c>
      <c r="Z11" s="14">
        <v>8.6186727532625296E-2</v>
      </c>
      <c r="AA11" s="14"/>
      <c r="AB11" s="14">
        <v>0.12152979589891801</v>
      </c>
      <c r="AC11" s="14">
        <v>0.12768963119845</v>
      </c>
      <c r="AD11" s="14">
        <v>0.105437438437038</v>
      </c>
      <c r="AE11" s="14">
        <v>7.9467322825246794E-2</v>
      </c>
      <c r="AF11" s="14">
        <v>5.1016277773562699E-2</v>
      </c>
      <c r="AG11" s="14"/>
      <c r="AH11" s="14">
        <v>8.1524642557633697E-2</v>
      </c>
      <c r="AI11" s="14">
        <v>0.11980173590092701</v>
      </c>
      <c r="AJ11" s="14"/>
      <c r="AK11" s="14">
        <v>7.8497931972116394E-2</v>
      </c>
      <c r="AL11" s="14">
        <v>0.12198092164687301</v>
      </c>
      <c r="AM11" s="14"/>
      <c r="AN11" s="14">
        <v>7.3903780599690605E-2</v>
      </c>
      <c r="AO11" s="14">
        <v>0.138763069866668</v>
      </c>
      <c r="AP11" s="14"/>
      <c r="AQ11" s="14">
        <v>8.5919174120404507E-2</v>
      </c>
      <c r="AR11" s="14">
        <v>0.12212568198891</v>
      </c>
      <c r="AS11" s="14">
        <v>0.11272404509436</v>
      </c>
    </row>
    <row r="12" spans="2:45" x14ac:dyDescent="0.35">
      <c r="B12" s="15" t="s">
        <v>69</v>
      </c>
      <c r="C12" s="14">
        <v>9.1645742020615307E-3</v>
      </c>
      <c r="D12" s="14">
        <v>6.2608887507058404E-3</v>
      </c>
      <c r="E12" s="14">
        <v>1.2114713347633E-2</v>
      </c>
      <c r="F12" s="14"/>
      <c r="G12" s="14">
        <v>1.33602411792579E-2</v>
      </c>
      <c r="H12" s="14">
        <v>1.0978710472643699E-2</v>
      </c>
      <c r="I12" s="14">
        <v>7.5214873212250798E-3</v>
      </c>
      <c r="J12" s="14">
        <v>1.11844976242206E-2</v>
      </c>
      <c r="K12" s="14">
        <v>2.1358456104816899E-3</v>
      </c>
      <c r="L12" s="14"/>
      <c r="M12" s="14">
        <v>8.4859453449560897E-3</v>
      </c>
      <c r="N12" s="14">
        <v>1.12207863671164E-2</v>
      </c>
      <c r="O12" s="14">
        <v>9.3630206312275994E-3</v>
      </c>
      <c r="P12" s="14">
        <v>7.7659592577975596E-3</v>
      </c>
      <c r="Q12" s="14"/>
      <c r="R12" s="14">
        <v>1.0404177667597599E-2</v>
      </c>
      <c r="S12" s="14">
        <v>5.1259309894377304E-3</v>
      </c>
      <c r="T12" s="14">
        <v>1.73591784756204E-2</v>
      </c>
      <c r="U12" s="14">
        <v>8.1759504107552106E-3</v>
      </c>
      <c r="V12" s="14">
        <v>0</v>
      </c>
      <c r="W12" s="14">
        <v>1.21140642388377E-2</v>
      </c>
      <c r="X12" s="14">
        <v>1.48689518333842E-2</v>
      </c>
      <c r="Y12" s="14">
        <v>0</v>
      </c>
      <c r="Z12" s="14">
        <v>1.036805423801E-2</v>
      </c>
      <c r="AA12" s="14"/>
      <c r="AB12" s="14">
        <v>1.7394859050953899E-3</v>
      </c>
      <c r="AC12" s="14">
        <v>1.6133533982187299E-2</v>
      </c>
      <c r="AD12" s="14">
        <v>9.8492712278726007E-3</v>
      </c>
      <c r="AE12" s="14">
        <v>1.0789715537383299E-2</v>
      </c>
      <c r="AF12" s="14">
        <v>0</v>
      </c>
      <c r="AG12" s="14"/>
      <c r="AH12" s="14">
        <v>1.0244717417458001E-2</v>
      </c>
      <c r="AI12" s="14">
        <v>9.1313753341038997E-3</v>
      </c>
      <c r="AJ12" s="14"/>
      <c r="AK12" s="14">
        <v>6.5426149974722502E-3</v>
      </c>
      <c r="AL12" s="14">
        <v>1.1408633120401799E-2</v>
      </c>
      <c r="AM12" s="14"/>
      <c r="AN12" s="14">
        <v>6.2184605944246496E-3</v>
      </c>
      <c r="AO12" s="14">
        <v>1.17647316726974E-2</v>
      </c>
      <c r="AP12" s="14"/>
      <c r="AQ12" s="14">
        <v>5.7806135898440403E-3</v>
      </c>
      <c r="AR12" s="14">
        <v>7.25121299452195E-3</v>
      </c>
      <c r="AS12" s="14">
        <v>1.8014686501411199E-2</v>
      </c>
    </row>
    <row r="13" spans="2:45" x14ac:dyDescent="0.35">
      <c r="B13" s="15" t="s">
        <v>70</v>
      </c>
      <c r="C13" s="18">
        <v>9.6345245204643593E-3</v>
      </c>
      <c r="D13" s="18">
        <v>6.8549656693459001E-3</v>
      </c>
      <c r="E13" s="18">
        <v>1.24602480422894E-2</v>
      </c>
      <c r="F13" s="18"/>
      <c r="G13" s="18">
        <v>5.8974515031495599E-3</v>
      </c>
      <c r="H13" s="18">
        <v>1.0010653410101799E-2</v>
      </c>
      <c r="I13" s="18">
        <v>1.0439769759066299E-2</v>
      </c>
      <c r="J13" s="18">
        <v>1.0702352495328299E-2</v>
      </c>
      <c r="K13" s="18">
        <v>1.0731906836852901E-2</v>
      </c>
      <c r="L13" s="18"/>
      <c r="M13" s="18">
        <v>8.7612259852960696E-3</v>
      </c>
      <c r="N13" s="18">
        <v>5.6802755032020202E-3</v>
      </c>
      <c r="O13" s="18">
        <v>9.9148723476509808E-3</v>
      </c>
      <c r="P13" s="18">
        <v>1.4631256625975199E-2</v>
      </c>
      <c r="Q13" s="18"/>
      <c r="R13" s="18">
        <v>8.3734856169410104E-3</v>
      </c>
      <c r="S13" s="18">
        <v>5.2714776890328101E-3</v>
      </c>
      <c r="T13" s="18">
        <v>4.6059794840404896E-3</v>
      </c>
      <c r="U13" s="18">
        <v>2.2883257959937699E-2</v>
      </c>
      <c r="V13" s="18">
        <v>9.1448713603339091E-3</v>
      </c>
      <c r="W13" s="18">
        <v>8.6196154103986705E-3</v>
      </c>
      <c r="X13" s="18">
        <v>9.1399766641470804E-3</v>
      </c>
      <c r="Y13" s="18">
        <v>1.5896651482296801E-2</v>
      </c>
      <c r="Z13" s="18">
        <v>8.2690215727004909E-3</v>
      </c>
      <c r="AA13" s="18"/>
      <c r="AB13" s="18">
        <v>2.9402427294956601E-3</v>
      </c>
      <c r="AC13" s="18">
        <v>7.4561936005982498E-3</v>
      </c>
      <c r="AD13" s="18">
        <v>1.03331767017489E-2</v>
      </c>
      <c r="AE13" s="18">
        <v>4.6262720153491203E-3</v>
      </c>
      <c r="AF13" s="18">
        <v>0</v>
      </c>
      <c r="AG13" s="18"/>
      <c r="AH13" s="18">
        <v>4.1720706694591096E-3</v>
      </c>
      <c r="AI13" s="18">
        <v>1.00465361514946E-2</v>
      </c>
      <c r="AJ13" s="18"/>
      <c r="AK13" s="18">
        <v>3.3692416729722099E-3</v>
      </c>
      <c r="AL13" s="18">
        <v>9.7889644258822399E-3</v>
      </c>
      <c r="AM13" s="18"/>
      <c r="AN13" s="18">
        <v>3.6225269653152301E-3</v>
      </c>
      <c r="AO13" s="18">
        <v>1.2260084244662199E-2</v>
      </c>
      <c r="AP13" s="18"/>
      <c r="AQ13" s="18">
        <v>5.4469177659224703E-3</v>
      </c>
      <c r="AR13" s="18">
        <v>9.0064839060257206E-3</v>
      </c>
      <c r="AS13" s="18">
        <v>5.5142237147417896E-3</v>
      </c>
    </row>
    <row r="14" spans="2:45" x14ac:dyDescent="0.35">
      <c r="B14" s="15" t="s">
        <v>71</v>
      </c>
      <c r="C14" s="25">
        <v>0.87014655960170295</v>
      </c>
      <c r="D14" s="25">
        <v>0.89169963320401502</v>
      </c>
      <c r="E14" s="25">
        <v>0.84812693280558205</v>
      </c>
      <c r="F14" s="25"/>
      <c r="G14" s="25">
        <v>0.84814553022135197</v>
      </c>
      <c r="H14" s="25">
        <v>0.85542708101133802</v>
      </c>
      <c r="I14" s="25">
        <v>0.87568739777139903</v>
      </c>
      <c r="J14" s="25">
        <v>0.86711594788151503</v>
      </c>
      <c r="K14" s="25">
        <v>0.90788575723038101</v>
      </c>
      <c r="L14" s="25"/>
      <c r="M14" s="25">
        <v>0.88752890514222305</v>
      </c>
      <c r="N14" s="25">
        <v>0.87190660591688296</v>
      </c>
      <c r="O14" s="25">
        <v>0.86366677115648005</v>
      </c>
      <c r="P14" s="25">
        <v>0.85691122052878599</v>
      </c>
      <c r="Q14" s="25"/>
      <c r="R14" s="25">
        <v>0.89520259762133303</v>
      </c>
      <c r="S14" s="25">
        <v>0.86780309617026596</v>
      </c>
      <c r="T14" s="25">
        <v>0.864693580570007</v>
      </c>
      <c r="U14" s="25">
        <v>0.82237827372926298</v>
      </c>
      <c r="V14" s="25">
        <v>0.85965656602927798</v>
      </c>
      <c r="W14" s="25">
        <v>0.86334979330781203</v>
      </c>
      <c r="X14" s="25">
        <v>0.86829958213132996</v>
      </c>
      <c r="Y14" s="25">
        <v>0.89422801046474798</v>
      </c>
      <c r="Z14" s="25">
        <v>0.89157289818000096</v>
      </c>
      <c r="AA14" s="25"/>
      <c r="AB14" s="25">
        <v>0.87379047546649102</v>
      </c>
      <c r="AC14" s="25">
        <v>0.848720641218764</v>
      </c>
      <c r="AD14" s="25">
        <v>0.87083953251856705</v>
      </c>
      <c r="AE14" s="25">
        <v>0.90511668962202096</v>
      </c>
      <c r="AF14" s="25">
        <v>0.94898372222643701</v>
      </c>
      <c r="AG14" s="25"/>
      <c r="AH14" s="25">
        <v>0.90214711276095205</v>
      </c>
      <c r="AI14" s="25">
        <v>0.86102035261347498</v>
      </c>
      <c r="AJ14" s="25"/>
      <c r="AK14" s="25">
        <v>0.90964536842708899</v>
      </c>
      <c r="AL14" s="25">
        <v>0.85682148080684295</v>
      </c>
      <c r="AM14" s="25"/>
      <c r="AN14" s="25">
        <v>0.91625523184057001</v>
      </c>
      <c r="AO14" s="25">
        <v>0.83536358065737504</v>
      </c>
      <c r="AP14" s="25"/>
      <c r="AQ14" s="25">
        <v>0.90071975817472705</v>
      </c>
      <c r="AR14" s="25">
        <v>0.86161662111054205</v>
      </c>
      <c r="AS14" s="25">
        <v>0.86055666950559795</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I22"/>
  <sheetViews>
    <sheetView showGridLines="0" workbookViewId="0">
      <pane xSplit="2" topLeftCell="C1" activePane="topRight" state="frozen"/>
      <selection pane="topRight" activeCell="C22" sqref="C22"/>
    </sheetView>
  </sheetViews>
  <sheetFormatPr defaultColWidth="10.90625" defaultRowHeight="14.5" x14ac:dyDescent="0.35"/>
  <cols>
    <col min="2" max="2" width="25.7265625" customWidth="1"/>
    <col min="3" max="9" width="20.7265625" customWidth="1"/>
  </cols>
  <sheetData>
    <row r="2" spans="2:9" ht="40" customHeight="1" x14ac:dyDescent="0.35">
      <c r="D2" s="33" t="s">
        <v>147</v>
      </c>
      <c r="E2" s="30"/>
      <c r="F2" s="30"/>
      <c r="G2" s="30"/>
      <c r="H2" s="30"/>
      <c r="I2" s="30"/>
    </row>
    <row r="6" spans="2:9" ht="50" customHeight="1" x14ac:dyDescent="0.35">
      <c r="B6" s="17" t="s">
        <v>15</v>
      </c>
      <c r="C6" s="17" t="s">
        <v>134</v>
      </c>
      <c r="D6" s="17" t="s">
        <v>135</v>
      </c>
      <c r="E6" s="17" t="s">
        <v>136</v>
      </c>
      <c r="F6" s="17" t="s">
        <v>137</v>
      </c>
      <c r="G6" s="17" t="s">
        <v>138</v>
      </c>
      <c r="H6" s="17" t="s">
        <v>139</v>
      </c>
    </row>
    <row r="7" spans="2:9" x14ac:dyDescent="0.35">
      <c r="B7" s="15" t="s">
        <v>140</v>
      </c>
      <c r="C7" s="14">
        <v>0.53511114084549105</v>
      </c>
      <c r="D7" s="14">
        <v>0.26243149432117202</v>
      </c>
      <c r="E7" s="14">
        <v>0.28476300634198398</v>
      </c>
      <c r="F7" s="14">
        <v>0.25981399663319898</v>
      </c>
      <c r="G7" s="14">
        <v>0.21874643856630599</v>
      </c>
      <c r="H7" s="14">
        <v>0.207271625896643</v>
      </c>
    </row>
    <row r="8" spans="2:9" x14ac:dyDescent="0.35">
      <c r="B8" s="15" t="s">
        <v>141</v>
      </c>
      <c r="C8" s="14">
        <v>0.34745299945080599</v>
      </c>
      <c r="D8" s="14">
        <v>0.44606406242067498</v>
      </c>
      <c r="E8" s="14">
        <v>0.46744880814214101</v>
      </c>
      <c r="F8" s="14">
        <v>0.39550028307349999</v>
      </c>
      <c r="G8" s="14">
        <v>0.40459874503821502</v>
      </c>
      <c r="H8" s="14">
        <v>0.35406506112077701</v>
      </c>
    </row>
    <row r="9" spans="2:9" x14ac:dyDescent="0.35">
      <c r="B9" s="15" t="s">
        <v>142</v>
      </c>
      <c r="C9" s="14">
        <v>8.9608040641546705E-2</v>
      </c>
      <c r="D9" s="14">
        <v>0.210806458594963</v>
      </c>
      <c r="E9" s="14">
        <v>0.16961472774721101</v>
      </c>
      <c r="F9" s="14">
        <v>0.19467737592439999</v>
      </c>
      <c r="G9" s="14">
        <v>0.22002210149023099</v>
      </c>
      <c r="H9" s="14">
        <v>0.21307029604660799</v>
      </c>
    </row>
    <row r="10" spans="2:9" x14ac:dyDescent="0.35">
      <c r="B10" s="15" t="s">
        <v>143</v>
      </c>
      <c r="C10" s="14">
        <v>1.4192780801078801E-2</v>
      </c>
      <c r="D10" s="14">
        <v>4.0432858295659999E-2</v>
      </c>
      <c r="E10" s="14">
        <v>4.67903807994915E-2</v>
      </c>
      <c r="F10" s="14">
        <v>9.8734435806666299E-2</v>
      </c>
      <c r="G10" s="14">
        <v>0.10923908472034601</v>
      </c>
      <c r="H10" s="14">
        <v>0.13966113606695599</v>
      </c>
    </row>
    <row r="11" spans="2:9" x14ac:dyDescent="0.35">
      <c r="B11" s="15" t="s">
        <v>144</v>
      </c>
      <c r="C11" s="14">
        <v>5.0220233548875096E-3</v>
      </c>
      <c r="D11" s="14">
        <v>8.5293816865649897E-3</v>
      </c>
      <c r="E11" s="14">
        <v>1.53774063049623E-2</v>
      </c>
      <c r="F11" s="14">
        <v>4.4305639168034497E-2</v>
      </c>
      <c r="G11" s="14">
        <v>4.2323084026646599E-2</v>
      </c>
      <c r="H11" s="14">
        <v>7.2914093112086603E-2</v>
      </c>
    </row>
    <row r="12" spans="2:9" x14ac:dyDescent="0.35">
      <c r="B12" s="15" t="s">
        <v>70</v>
      </c>
      <c r="C12" s="14">
        <v>8.6130149061896602E-3</v>
      </c>
      <c r="D12" s="14">
        <v>3.1735744680965197E-2</v>
      </c>
      <c r="E12" s="14">
        <v>1.6005670664210801E-2</v>
      </c>
      <c r="F12" s="14">
        <v>6.9682693942004796E-3</v>
      </c>
      <c r="G12" s="14">
        <v>5.0705461582545696E-3</v>
      </c>
      <c r="H12" s="14">
        <v>1.30177877569308E-2</v>
      </c>
    </row>
    <row r="13" spans="2:9" x14ac:dyDescent="0.35">
      <c r="B13" s="20" t="s">
        <v>145</v>
      </c>
      <c r="C13" s="18">
        <v>0.88256414029629704</v>
      </c>
      <c r="D13" s="18">
        <v>0.70849555674184705</v>
      </c>
      <c r="E13" s="18">
        <v>0.752211814484125</v>
      </c>
      <c r="F13" s="18">
        <v>0.65531427970669898</v>
      </c>
      <c r="G13" s="18">
        <v>0.62334518360452196</v>
      </c>
      <c r="H13" s="18">
        <v>0.56133668701741901</v>
      </c>
    </row>
    <row r="14" spans="2:9" x14ac:dyDescent="0.35">
      <c r="B14" s="20" t="s">
        <v>146</v>
      </c>
      <c r="C14" s="18">
        <v>1.9214804155966301E-2</v>
      </c>
      <c r="D14" s="18">
        <v>4.8962239982225E-2</v>
      </c>
      <c r="E14" s="18">
        <v>6.2167787104453802E-2</v>
      </c>
      <c r="F14" s="18">
        <v>0.143040074974701</v>
      </c>
      <c r="G14" s="18">
        <v>0.15156216874699299</v>
      </c>
      <c r="H14" s="18">
        <v>0.21257522917904201</v>
      </c>
    </row>
    <row r="15" spans="2:9" x14ac:dyDescent="0.35">
      <c r="B15" s="20" t="s">
        <v>72</v>
      </c>
      <c r="C15" s="19">
        <v>0.86334933614033105</v>
      </c>
      <c r="D15" s="19">
        <v>0.65953331675962201</v>
      </c>
      <c r="E15" s="19">
        <v>0.69004402737967097</v>
      </c>
      <c r="F15" s="19">
        <v>0.51227420473199803</v>
      </c>
      <c r="G15" s="19">
        <v>0.47178301485752899</v>
      </c>
      <c r="H15" s="19">
        <v>0.34876145783837698</v>
      </c>
    </row>
    <row r="16" spans="2:9" x14ac:dyDescent="0.35">
      <c r="B16" s="16"/>
      <c r="C16" s="16"/>
      <c r="D16" s="16"/>
      <c r="E16" s="16"/>
      <c r="F16" s="16"/>
      <c r="G16" s="16"/>
      <c r="H16" s="16"/>
    </row>
    <row r="17" spans="2:2" x14ac:dyDescent="0.35">
      <c r="B17" t="s">
        <v>74</v>
      </c>
    </row>
    <row r="18" spans="2:2" x14ac:dyDescent="0.35">
      <c r="B18" t="s">
        <v>75</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S22"/>
  <sheetViews>
    <sheetView showGridLines="0"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148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140</v>
      </c>
      <c r="C9" s="14">
        <v>0.207271625896643</v>
      </c>
      <c r="D9" s="14">
        <v>0.23276445409097299</v>
      </c>
      <c r="E9" s="14">
        <v>0.181937521195561</v>
      </c>
      <c r="F9" s="14"/>
      <c r="G9" s="14">
        <v>0.193381022889479</v>
      </c>
      <c r="H9" s="14">
        <v>0.24677154796269801</v>
      </c>
      <c r="I9" s="14">
        <v>0.21907997345489</v>
      </c>
      <c r="J9" s="14">
        <v>0.18741072118028801</v>
      </c>
      <c r="K9" s="14">
        <v>0.182976403539889</v>
      </c>
      <c r="L9" s="14"/>
      <c r="M9" s="14">
        <v>0.26655064607560802</v>
      </c>
      <c r="N9" s="14">
        <v>0.19574188677183399</v>
      </c>
      <c r="O9" s="14">
        <v>0.210145267950267</v>
      </c>
      <c r="P9" s="14">
        <v>0.15489154098691299</v>
      </c>
      <c r="Q9" s="14"/>
      <c r="R9" s="14">
        <v>0.26251718052617101</v>
      </c>
      <c r="S9" s="14">
        <v>0.163462259417194</v>
      </c>
      <c r="T9" s="14">
        <v>0.17332104619328201</v>
      </c>
      <c r="U9" s="14">
        <v>0.272435783958549</v>
      </c>
      <c r="V9" s="14">
        <v>0.26164725186019699</v>
      </c>
      <c r="W9" s="14">
        <v>0.18859790064833901</v>
      </c>
      <c r="X9" s="14">
        <v>0.16713335355238901</v>
      </c>
      <c r="Y9" s="14">
        <v>0.19202157905974601</v>
      </c>
      <c r="Z9" s="14">
        <v>0.177578199027321</v>
      </c>
      <c r="AA9" s="14"/>
      <c r="AB9" s="14">
        <v>0.15662928051984101</v>
      </c>
      <c r="AC9" s="14">
        <v>0.18013232651802999</v>
      </c>
      <c r="AD9" s="14">
        <v>0.24297769689820201</v>
      </c>
      <c r="AE9" s="14">
        <v>0.25404717931096599</v>
      </c>
      <c r="AF9" s="14">
        <v>0.31802487185343598</v>
      </c>
      <c r="AG9" s="14"/>
      <c r="AH9" s="14">
        <v>0.324910624853679</v>
      </c>
      <c r="AI9" s="14">
        <v>0.162893284649507</v>
      </c>
      <c r="AJ9" s="14"/>
      <c r="AK9" s="14">
        <v>0.34353864241700599</v>
      </c>
      <c r="AL9" s="14">
        <v>0.15232476956518301</v>
      </c>
      <c r="AM9" s="14"/>
      <c r="AN9" s="14">
        <v>0.294765070306232</v>
      </c>
      <c r="AO9" s="14">
        <v>0.14149520351887901</v>
      </c>
      <c r="AP9" s="14"/>
      <c r="AQ9" s="14">
        <v>0.31301090977763102</v>
      </c>
      <c r="AR9" s="14">
        <v>0.162937743999192</v>
      </c>
      <c r="AS9" s="14">
        <v>0.217755860045283</v>
      </c>
    </row>
    <row r="10" spans="2:45" x14ac:dyDescent="0.35">
      <c r="B10" s="15" t="s">
        <v>141</v>
      </c>
      <c r="C10" s="14">
        <v>0.35406506112077701</v>
      </c>
      <c r="D10" s="14">
        <v>0.359085007348251</v>
      </c>
      <c r="E10" s="14">
        <v>0.34863666600381499</v>
      </c>
      <c r="F10" s="14"/>
      <c r="G10" s="14">
        <v>0.33968537833072299</v>
      </c>
      <c r="H10" s="14">
        <v>0.37178556826324199</v>
      </c>
      <c r="I10" s="14">
        <v>0.36475065931698403</v>
      </c>
      <c r="J10" s="14">
        <v>0.36627243590014902</v>
      </c>
      <c r="K10" s="14">
        <v>0.319040283188744</v>
      </c>
      <c r="L10" s="14"/>
      <c r="M10" s="14">
        <v>0.39832144757429899</v>
      </c>
      <c r="N10" s="14">
        <v>0.34608995308099899</v>
      </c>
      <c r="O10" s="14">
        <v>0.36621544342094398</v>
      </c>
      <c r="P10" s="14">
        <v>0.30511482164461401</v>
      </c>
      <c r="Q10" s="14"/>
      <c r="R10" s="14">
        <v>0.41416689203587698</v>
      </c>
      <c r="S10" s="14">
        <v>0.33545389491432398</v>
      </c>
      <c r="T10" s="14">
        <v>0.34010393256761901</v>
      </c>
      <c r="U10" s="14">
        <v>0.28251537417678602</v>
      </c>
      <c r="V10" s="14">
        <v>0.342981843869266</v>
      </c>
      <c r="W10" s="14">
        <v>0.36967574941416298</v>
      </c>
      <c r="X10" s="14">
        <v>0.36811225732229702</v>
      </c>
      <c r="Y10" s="14">
        <v>0.40158964673500203</v>
      </c>
      <c r="Z10" s="14">
        <v>0.34093938679138203</v>
      </c>
      <c r="AA10" s="14"/>
      <c r="AB10" s="14">
        <v>0.31618690017783602</v>
      </c>
      <c r="AC10" s="14">
        <v>0.32566651206675601</v>
      </c>
      <c r="AD10" s="14">
        <v>0.36209491505519698</v>
      </c>
      <c r="AE10" s="14">
        <v>0.43830965030202601</v>
      </c>
      <c r="AF10" s="14">
        <v>0.32265944655120199</v>
      </c>
      <c r="AG10" s="14"/>
      <c r="AH10" s="14">
        <v>0.40973293625490198</v>
      </c>
      <c r="AI10" s="14">
        <v>0.332416944472682</v>
      </c>
      <c r="AJ10" s="14"/>
      <c r="AK10" s="14">
        <v>0.420854325234916</v>
      </c>
      <c r="AL10" s="14">
        <v>0.32280642070750398</v>
      </c>
      <c r="AM10" s="14"/>
      <c r="AN10" s="14">
        <v>0.38801463329548902</v>
      </c>
      <c r="AO10" s="14">
        <v>0.32201540508234899</v>
      </c>
      <c r="AP10" s="14"/>
      <c r="AQ10" s="14">
        <v>0.35842969971506899</v>
      </c>
      <c r="AR10" s="14">
        <v>0.36884215479608601</v>
      </c>
      <c r="AS10" s="14">
        <v>0.29376715200280901</v>
      </c>
    </row>
    <row r="11" spans="2:45" x14ac:dyDescent="0.35">
      <c r="B11" s="15" t="s">
        <v>142</v>
      </c>
      <c r="C11" s="14">
        <v>0.21307029604660799</v>
      </c>
      <c r="D11" s="14">
        <v>0.20674224978491801</v>
      </c>
      <c r="E11" s="14">
        <v>0.219879801617651</v>
      </c>
      <c r="F11" s="14"/>
      <c r="G11" s="14">
        <v>0.235976073799682</v>
      </c>
      <c r="H11" s="14">
        <v>0.18804354366217299</v>
      </c>
      <c r="I11" s="14">
        <v>0.20841432049008801</v>
      </c>
      <c r="J11" s="14">
        <v>0.193635028558344</v>
      </c>
      <c r="K11" s="14">
        <v>0.249763134627842</v>
      </c>
      <c r="L11" s="14"/>
      <c r="M11" s="14">
        <v>0.162647027770604</v>
      </c>
      <c r="N11" s="14">
        <v>0.212967694072178</v>
      </c>
      <c r="O11" s="14">
        <v>0.22243028360355599</v>
      </c>
      <c r="P11" s="14">
        <v>0.26229853644565299</v>
      </c>
      <c r="Q11" s="14"/>
      <c r="R11" s="14">
        <v>0.182730497793335</v>
      </c>
      <c r="S11" s="14">
        <v>0.23210368967571901</v>
      </c>
      <c r="T11" s="14">
        <v>0.27696527965671303</v>
      </c>
      <c r="U11" s="14">
        <v>0.19089842743857499</v>
      </c>
      <c r="V11" s="14">
        <v>0.15029909269042499</v>
      </c>
      <c r="W11" s="14">
        <v>0.211302964954797</v>
      </c>
      <c r="X11" s="14">
        <v>0.25773548883941</v>
      </c>
      <c r="Y11" s="14">
        <v>0.24253249621322401</v>
      </c>
      <c r="Z11" s="14">
        <v>0.19576117737617099</v>
      </c>
      <c r="AA11" s="14"/>
      <c r="AB11" s="14">
        <v>0.277672637728131</v>
      </c>
      <c r="AC11" s="14">
        <v>0.21227719191740399</v>
      </c>
      <c r="AD11" s="14">
        <v>0.19451731183003801</v>
      </c>
      <c r="AE11" s="14">
        <v>0.15734346674875399</v>
      </c>
      <c r="AF11" s="14">
        <v>0.18183706999621499</v>
      </c>
      <c r="AG11" s="14"/>
      <c r="AH11" s="14">
        <v>0.15228847788477401</v>
      </c>
      <c r="AI11" s="14">
        <v>0.226347766643619</v>
      </c>
      <c r="AJ11" s="14"/>
      <c r="AK11" s="14">
        <v>0.15034751822627601</v>
      </c>
      <c r="AL11" s="14">
        <v>0.23746739227361</v>
      </c>
      <c r="AM11" s="14"/>
      <c r="AN11" s="14">
        <v>0.17994215875831099</v>
      </c>
      <c r="AO11" s="14">
        <v>0.23703387953545699</v>
      </c>
      <c r="AP11" s="14"/>
      <c r="AQ11" s="14">
        <v>0.14977051883074599</v>
      </c>
      <c r="AR11" s="14">
        <v>0.23089423264053399</v>
      </c>
      <c r="AS11" s="14">
        <v>0.23390305339495601</v>
      </c>
    </row>
    <row r="12" spans="2:45" x14ac:dyDescent="0.35">
      <c r="B12" s="15" t="s">
        <v>143</v>
      </c>
      <c r="C12" s="14">
        <v>0.13966113606695599</v>
      </c>
      <c r="D12" s="14">
        <v>0.12900608120332899</v>
      </c>
      <c r="E12" s="14">
        <v>0.150695435915988</v>
      </c>
      <c r="F12" s="14"/>
      <c r="G12" s="14">
        <v>0.15722768952702099</v>
      </c>
      <c r="H12" s="14">
        <v>0.126952490995525</v>
      </c>
      <c r="I12" s="14">
        <v>0.127420914309026</v>
      </c>
      <c r="J12" s="14">
        <v>0.14266800785163899</v>
      </c>
      <c r="K12" s="14">
        <v>0.14845514937770499</v>
      </c>
      <c r="L12" s="14"/>
      <c r="M12" s="14">
        <v>0.108564527510546</v>
      </c>
      <c r="N12" s="14">
        <v>0.17324806993320399</v>
      </c>
      <c r="O12" s="14">
        <v>0.13766318392664201</v>
      </c>
      <c r="P12" s="14">
        <v>0.13620984786495799</v>
      </c>
      <c r="Q12" s="14"/>
      <c r="R12" s="14">
        <v>9.7891357675383303E-2</v>
      </c>
      <c r="S12" s="14">
        <v>0.16728780053556</v>
      </c>
      <c r="T12" s="14">
        <v>0.121341966081543</v>
      </c>
      <c r="U12" s="14">
        <v>0.14142352576183501</v>
      </c>
      <c r="V12" s="14">
        <v>0.141911066504498</v>
      </c>
      <c r="W12" s="14">
        <v>0.13580063752305099</v>
      </c>
      <c r="X12" s="14">
        <v>0.130225137720027</v>
      </c>
      <c r="Y12" s="14">
        <v>0.12599885421943099</v>
      </c>
      <c r="Z12" s="14">
        <v>0.183594568816454</v>
      </c>
      <c r="AA12" s="14"/>
      <c r="AB12" s="14">
        <v>0.14202491330054501</v>
      </c>
      <c r="AC12" s="14">
        <v>0.17843105779152901</v>
      </c>
      <c r="AD12" s="14">
        <v>0.122738504845939</v>
      </c>
      <c r="AE12" s="14">
        <v>0.111277727062358</v>
      </c>
      <c r="AF12" s="14">
        <v>0.16263268219118199</v>
      </c>
      <c r="AG12" s="14"/>
      <c r="AH12" s="14">
        <v>8.1333875241421799E-2</v>
      </c>
      <c r="AI12" s="14">
        <v>0.169749904910941</v>
      </c>
      <c r="AJ12" s="14"/>
      <c r="AK12" s="14">
        <v>6.0520284816820598E-2</v>
      </c>
      <c r="AL12" s="14">
        <v>0.180066906374207</v>
      </c>
      <c r="AM12" s="14"/>
      <c r="AN12" s="14">
        <v>9.95208961867355E-2</v>
      </c>
      <c r="AO12" s="14">
        <v>0.17443848987913299</v>
      </c>
      <c r="AP12" s="14"/>
      <c r="AQ12" s="14">
        <v>0.135068340326638</v>
      </c>
      <c r="AR12" s="14">
        <v>0.14006318112340899</v>
      </c>
      <c r="AS12" s="14">
        <v>0.15256886607172301</v>
      </c>
    </row>
    <row r="13" spans="2:45" x14ac:dyDescent="0.35">
      <c r="B13" s="15" t="s">
        <v>144</v>
      </c>
      <c r="C13" s="14">
        <v>7.2914093112086603E-2</v>
      </c>
      <c r="D13" s="14">
        <v>6.04486356772585E-2</v>
      </c>
      <c r="E13" s="14">
        <v>8.4732527081791006E-2</v>
      </c>
      <c r="F13" s="14"/>
      <c r="G13" s="14">
        <v>6.7994956894002395E-2</v>
      </c>
      <c r="H13" s="14">
        <v>5.3607494574233597E-2</v>
      </c>
      <c r="I13" s="14">
        <v>6.2521727331353999E-2</v>
      </c>
      <c r="J13" s="14">
        <v>9.9357719446403994E-2</v>
      </c>
      <c r="K13" s="14">
        <v>8.1984218651884294E-2</v>
      </c>
      <c r="L13" s="14"/>
      <c r="M13" s="14">
        <v>4.8895109865562197E-2</v>
      </c>
      <c r="N13" s="14">
        <v>7.0271779595389203E-2</v>
      </c>
      <c r="O13" s="14">
        <v>5.3706290231711099E-2</v>
      </c>
      <c r="P13" s="14">
        <v>0.119911790691678</v>
      </c>
      <c r="Q13" s="14"/>
      <c r="R13" s="14">
        <v>3.5393082091029399E-2</v>
      </c>
      <c r="S13" s="14">
        <v>9.1215881034873006E-2</v>
      </c>
      <c r="T13" s="14">
        <v>8.0122124418252602E-2</v>
      </c>
      <c r="U13" s="14">
        <v>9.0458032245883904E-2</v>
      </c>
      <c r="V13" s="14">
        <v>9.7497669995117706E-2</v>
      </c>
      <c r="W13" s="14">
        <v>7.8549410073833204E-2</v>
      </c>
      <c r="X13" s="14">
        <v>4.8265614654864598E-2</v>
      </c>
      <c r="Y13" s="14">
        <v>3.0233072328852698E-2</v>
      </c>
      <c r="Z13" s="14">
        <v>9.01594674987964E-2</v>
      </c>
      <c r="AA13" s="14"/>
      <c r="AB13" s="14">
        <v>9.5603187992355301E-2</v>
      </c>
      <c r="AC13" s="14">
        <v>8.1751179620536296E-2</v>
      </c>
      <c r="AD13" s="14">
        <v>6.7774490116463998E-2</v>
      </c>
      <c r="AE13" s="14">
        <v>3.9021976575895699E-2</v>
      </c>
      <c r="AF13" s="14">
        <v>1.48459294079651E-2</v>
      </c>
      <c r="AG13" s="14"/>
      <c r="AH13" s="14">
        <v>2.7159935066344499E-2</v>
      </c>
      <c r="AI13" s="14">
        <v>9.4264606242538698E-2</v>
      </c>
      <c r="AJ13" s="14"/>
      <c r="AK13" s="14">
        <v>1.59313708704731E-2</v>
      </c>
      <c r="AL13" s="14">
        <v>9.4866789704213098E-2</v>
      </c>
      <c r="AM13" s="14"/>
      <c r="AN13" s="14">
        <v>3.2943562431150902E-2</v>
      </c>
      <c r="AO13" s="14">
        <v>0.10589156831140099</v>
      </c>
      <c r="AP13" s="14"/>
      <c r="AQ13" s="14">
        <v>3.8293170038203199E-2</v>
      </c>
      <c r="AR13" s="14">
        <v>8.2582306176307699E-2</v>
      </c>
      <c r="AS13" s="14">
        <v>9.1242241862139903E-2</v>
      </c>
    </row>
    <row r="14" spans="2:45" x14ac:dyDescent="0.35">
      <c r="B14" s="15" t="s">
        <v>70</v>
      </c>
      <c r="C14" s="14">
        <v>1.30177877569308E-2</v>
      </c>
      <c r="D14" s="14">
        <v>1.19535718952709E-2</v>
      </c>
      <c r="E14" s="14">
        <v>1.4118048185194E-2</v>
      </c>
      <c r="F14" s="14"/>
      <c r="G14" s="14">
        <v>5.73487855909277E-3</v>
      </c>
      <c r="H14" s="14">
        <v>1.28393545421286E-2</v>
      </c>
      <c r="I14" s="14">
        <v>1.7812405097658301E-2</v>
      </c>
      <c r="J14" s="14">
        <v>1.06560870631758E-2</v>
      </c>
      <c r="K14" s="14">
        <v>1.77808106139359E-2</v>
      </c>
      <c r="L14" s="14"/>
      <c r="M14" s="14">
        <v>1.50212412033823E-2</v>
      </c>
      <c r="N14" s="14">
        <v>1.6806165463964899E-3</v>
      </c>
      <c r="O14" s="14">
        <v>9.8395308668803999E-3</v>
      </c>
      <c r="P14" s="14">
        <v>2.15734623661838E-2</v>
      </c>
      <c r="Q14" s="14"/>
      <c r="R14" s="14">
        <v>7.3009898782050303E-3</v>
      </c>
      <c r="S14" s="14">
        <v>1.04764744223299E-2</v>
      </c>
      <c r="T14" s="14">
        <v>8.1456510825897097E-3</v>
      </c>
      <c r="U14" s="14">
        <v>2.2268856418371501E-2</v>
      </c>
      <c r="V14" s="14">
        <v>5.6630750804969997E-3</v>
      </c>
      <c r="W14" s="14">
        <v>1.6073337385816198E-2</v>
      </c>
      <c r="X14" s="14">
        <v>2.8528147911011999E-2</v>
      </c>
      <c r="Y14" s="14">
        <v>7.62435144374416E-3</v>
      </c>
      <c r="Z14" s="14">
        <v>1.1967200489875599E-2</v>
      </c>
      <c r="AA14" s="14"/>
      <c r="AB14" s="14">
        <v>1.1883080281291199E-2</v>
      </c>
      <c r="AC14" s="14">
        <v>2.1741732085745601E-2</v>
      </c>
      <c r="AD14" s="14">
        <v>9.8970812541587898E-3</v>
      </c>
      <c r="AE14" s="14">
        <v>0</v>
      </c>
      <c r="AF14" s="14">
        <v>0</v>
      </c>
      <c r="AG14" s="14"/>
      <c r="AH14" s="14">
        <v>4.5741506988792096E-3</v>
      </c>
      <c r="AI14" s="14">
        <v>1.43274930807126E-2</v>
      </c>
      <c r="AJ14" s="14"/>
      <c r="AK14" s="14">
        <v>8.8078584345086895E-3</v>
      </c>
      <c r="AL14" s="14">
        <v>1.24677213752838E-2</v>
      </c>
      <c r="AM14" s="14"/>
      <c r="AN14" s="14">
        <v>4.8136790220813198E-3</v>
      </c>
      <c r="AO14" s="14">
        <v>1.9125453672781501E-2</v>
      </c>
      <c r="AP14" s="14"/>
      <c r="AQ14" s="14">
        <v>5.4273613117126604E-3</v>
      </c>
      <c r="AR14" s="14">
        <v>1.46803812644715E-2</v>
      </c>
      <c r="AS14" s="14">
        <v>1.07628266230896E-2</v>
      </c>
    </row>
    <row r="15" spans="2:45" x14ac:dyDescent="0.35">
      <c r="B15" s="15" t="s">
        <v>145</v>
      </c>
      <c r="C15" s="18">
        <v>0.56133668701741901</v>
      </c>
      <c r="D15" s="18">
        <v>0.59184946143922401</v>
      </c>
      <c r="E15" s="18">
        <v>0.53057418719937699</v>
      </c>
      <c r="F15" s="18"/>
      <c r="G15" s="18">
        <v>0.53306640122020199</v>
      </c>
      <c r="H15" s="18">
        <v>0.61855711622594001</v>
      </c>
      <c r="I15" s="18">
        <v>0.58383063277187397</v>
      </c>
      <c r="J15" s="18">
        <v>0.55368315708043703</v>
      </c>
      <c r="K15" s="18">
        <v>0.50201668672863298</v>
      </c>
      <c r="L15" s="18"/>
      <c r="M15" s="18">
        <v>0.66487209364990596</v>
      </c>
      <c r="N15" s="18">
        <v>0.54183183985283301</v>
      </c>
      <c r="O15" s="18">
        <v>0.57636071137121103</v>
      </c>
      <c r="P15" s="18">
        <v>0.460006362631527</v>
      </c>
      <c r="Q15" s="18"/>
      <c r="R15" s="18">
        <v>0.67668407256204699</v>
      </c>
      <c r="S15" s="18">
        <v>0.49891615433151798</v>
      </c>
      <c r="T15" s="18">
        <v>0.51342497876090099</v>
      </c>
      <c r="U15" s="18">
        <v>0.55495115813533502</v>
      </c>
      <c r="V15" s="18">
        <v>0.604629095729463</v>
      </c>
      <c r="W15" s="18">
        <v>0.55827365006250296</v>
      </c>
      <c r="X15" s="18">
        <v>0.53524561087468603</v>
      </c>
      <c r="Y15" s="18">
        <v>0.59361122579474801</v>
      </c>
      <c r="Z15" s="18">
        <v>0.518517585818703</v>
      </c>
      <c r="AA15" s="18"/>
      <c r="AB15" s="18">
        <v>0.472816180697677</v>
      </c>
      <c r="AC15" s="18">
        <v>0.50579883858478503</v>
      </c>
      <c r="AD15" s="18">
        <v>0.60507261195340001</v>
      </c>
      <c r="AE15" s="18">
        <v>0.69235682961299205</v>
      </c>
      <c r="AF15" s="18">
        <v>0.64068431840463802</v>
      </c>
      <c r="AG15" s="18"/>
      <c r="AH15" s="18">
        <v>0.73464356110857998</v>
      </c>
      <c r="AI15" s="18">
        <v>0.49531022912218903</v>
      </c>
      <c r="AJ15" s="18"/>
      <c r="AK15" s="18">
        <v>0.764392967651922</v>
      </c>
      <c r="AL15" s="18">
        <v>0.47513119027268702</v>
      </c>
      <c r="AM15" s="18"/>
      <c r="AN15" s="18">
        <v>0.68277970360172102</v>
      </c>
      <c r="AO15" s="18">
        <v>0.463510608601228</v>
      </c>
      <c r="AP15" s="18"/>
      <c r="AQ15" s="18">
        <v>0.67144060949270001</v>
      </c>
      <c r="AR15" s="18">
        <v>0.53177989879527798</v>
      </c>
      <c r="AS15" s="18">
        <v>0.51152301204809203</v>
      </c>
    </row>
    <row r="16" spans="2:45" x14ac:dyDescent="0.35">
      <c r="B16" s="15" t="s">
        <v>146</v>
      </c>
      <c r="C16" s="18">
        <v>0.21257522917904201</v>
      </c>
      <c r="D16" s="18">
        <v>0.18945471688058699</v>
      </c>
      <c r="E16" s="18">
        <v>0.23542796299777899</v>
      </c>
      <c r="F16" s="18"/>
      <c r="G16" s="18">
        <v>0.22522264642102299</v>
      </c>
      <c r="H16" s="18">
        <v>0.180559985569759</v>
      </c>
      <c r="I16" s="18">
        <v>0.18994264164037999</v>
      </c>
      <c r="J16" s="18">
        <v>0.242025727298043</v>
      </c>
      <c r="K16" s="18">
        <v>0.230439368029589</v>
      </c>
      <c r="L16" s="18"/>
      <c r="M16" s="18">
        <v>0.15745963737610799</v>
      </c>
      <c r="N16" s="18">
        <v>0.24351984952859301</v>
      </c>
      <c r="O16" s="18">
        <v>0.19136947415835301</v>
      </c>
      <c r="P16" s="18">
        <v>0.256121638556636</v>
      </c>
      <c r="Q16" s="18"/>
      <c r="R16" s="18">
        <v>0.13328443976641299</v>
      </c>
      <c r="S16" s="18">
        <v>0.25850368157043302</v>
      </c>
      <c r="T16" s="18">
        <v>0.20146409049979599</v>
      </c>
      <c r="U16" s="18">
        <v>0.23188155800771901</v>
      </c>
      <c r="V16" s="18">
        <v>0.239408736499615</v>
      </c>
      <c r="W16" s="18">
        <v>0.214350047596884</v>
      </c>
      <c r="X16" s="18">
        <v>0.17849075237489201</v>
      </c>
      <c r="Y16" s="18">
        <v>0.15623192654828399</v>
      </c>
      <c r="Z16" s="18">
        <v>0.27375403631525103</v>
      </c>
      <c r="AA16" s="18"/>
      <c r="AB16" s="18">
        <v>0.23762810129290099</v>
      </c>
      <c r="AC16" s="18">
        <v>0.26018223741206498</v>
      </c>
      <c r="AD16" s="18">
        <v>0.19051299496240301</v>
      </c>
      <c r="AE16" s="18">
        <v>0.15029970363825401</v>
      </c>
      <c r="AF16" s="18">
        <v>0.17747861159914699</v>
      </c>
      <c r="AG16" s="18"/>
      <c r="AH16" s="18">
        <v>0.108493810307766</v>
      </c>
      <c r="AI16" s="18">
        <v>0.26401451115347901</v>
      </c>
      <c r="AJ16" s="18"/>
      <c r="AK16" s="18">
        <v>7.6451655687293701E-2</v>
      </c>
      <c r="AL16" s="18">
        <v>0.27493369607842</v>
      </c>
      <c r="AM16" s="18"/>
      <c r="AN16" s="18">
        <v>0.132464458617886</v>
      </c>
      <c r="AO16" s="18">
        <v>0.28033005819053403</v>
      </c>
      <c r="AP16" s="18"/>
      <c r="AQ16" s="18">
        <v>0.17336151036484099</v>
      </c>
      <c r="AR16" s="18">
        <v>0.222645487299717</v>
      </c>
      <c r="AS16" s="18">
        <v>0.24381110793386301</v>
      </c>
    </row>
    <row r="17" spans="2:45" x14ac:dyDescent="0.35">
      <c r="B17" s="15" t="s">
        <v>72</v>
      </c>
      <c r="C17" s="19">
        <v>0.34876145783837698</v>
      </c>
      <c r="D17" s="19">
        <v>0.402394744558637</v>
      </c>
      <c r="E17" s="19">
        <v>0.29514622420159797</v>
      </c>
      <c r="F17" s="19"/>
      <c r="G17" s="19">
        <v>0.30784375479917903</v>
      </c>
      <c r="H17" s="19">
        <v>0.43799713065618101</v>
      </c>
      <c r="I17" s="19">
        <v>0.39388799113149398</v>
      </c>
      <c r="J17" s="19">
        <v>0.31165742978239502</v>
      </c>
      <c r="K17" s="19">
        <v>0.271577318699044</v>
      </c>
      <c r="L17" s="19"/>
      <c r="M17" s="19">
        <v>0.50741245627379805</v>
      </c>
      <c r="N17" s="19">
        <v>0.29831199032424</v>
      </c>
      <c r="O17" s="19">
        <v>0.384991237212858</v>
      </c>
      <c r="P17" s="19">
        <v>0.203884724074891</v>
      </c>
      <c r="Q17" s="19"/>
      <c r="R17" s="19">
        <v>0.54339963279563497</v>
      </c>
      <c r="S17" s="19">
        <v>0.24041247276108499</v>
      </c>
      <c r="T17" s="19">
        <v>0.31196088826110502</v>
      </c>
      <c r="U17" s="19">
        <v>0.32306960012761599</v>
      </c>
      <c r="V17" s="19">
        <v>0.36522035922984702</v>
      </c>
      <c r="W17" s="19">
        <v>0.34392360246561898</v>
      </c>
      <c r="X17" s="19">
        <v>0.35675485849979399</v>
      </c>
      <c r="Y17" s="19">
        <v>0.43737929924646402</v>
      </c>
      <c r="Z17" s="19">
        <v>0.244763549503452</v>
      </c>
      <c r="AA17" s="19"/>
      <c r="AB17" s="19">
        <v>0.23518807940477601</v>
      </c>
      <c r="AC17" s="19">
        <v>0.24561660117271999</v>
      </c>
      <c r="AD17" s="19">
        <v>0.41455961699099603</v>
      </c>
      <c r="AE17" s="19">
        <v>0.54205712597473898</v>
      </c>
      <c r="AF17" s="19">
        <v>0.463205706805491</v>
      </c>
      <c r="AG17" s="19"/>
      <c r="AH17" s="19">
        <v>0.62614975080081403</v>
      </c>
      <c r="AI17" s="19">
        <v>0.23129571796871001</v>
      </c>
      <c r="AJ17" s="19"/>
      <c r="AK17" s="19">
        <v>0.68794131196462804</v>
      </c>
      <c r="AL17" s="19">
        <v>0.20019749419426699</v>
      </c>
      <c r="AM17" s="19"/>
      <c r="AN17" s="19">
        <v>0.550315244983834</v>
      </c>
      <c r="AO17" s="19">
        <v>0.183180550410694</v>
      </c>
      <c r="AP17" s="19"/>
      <c r="AQ17" s="19">
        <v>0.49807909912785903</v>
      </c>
      <c r="AR17" s="19">
        <v>0.30913441149556098</v>
      </c>
      <c r="AS17" s="19">
        <v>0.26771190411422902</v>
      </c>
    </row>
    <row r="18" spans="2:45" x14ac:dyDescent="0.35">
      <c r="B18" s="16"/>
    </row>
    <row r="19" spans="2:45" x14ac:dyDescent="0.35">
      <c r="B19" t="s">
        <v>74</v>
      </c>
    </row>
    <row r="20" spans="2:45" x14ac:dyDescent="0.35">
      <c r="B20" t="s">
        <v>75</v>
      </c>
    </row>
    <row r="22" spans="2:45" x14ac:dyDescent="0.35">
      <c r="B22"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S22"/>
  <sheetViews>
    <sheetView showGridLines="0" workbookViewId="0">
      <pane xSplit="2" topLeftCell="C1" activePane="topRight" state="frozen"/>
      <selection pane="topRight" activeCell="C23" sqref="C23"/>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149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140</v>
      </c>
      <c r="C9" s="14">
        <v>0.25981399663319898</v>
      </c>
      <c r="D9" s="14">
        <v>0.29479585338138597</v>
      </c>
      <c r="E9" s="14">
        <v>0.225001487292005</v>
      </c>
      <c r="F9" s="14"/>
      <c r="G9" s="14">
        <v>0.248911297978093</v>
      </c>
      <c r="H9" s="14">
        <v>0.29280954375766599</v>
      </c>
      <c r="I9" s="14">
        <v>0.26776026735493302</v>
      </c>
      <c r="J9" s="14">
        <v>0.23430442473056501</v>
      </c>
      <c r="K9" s="14">
        <v>0.252099648627722</v>
      </c>
      <c r="L9" s="14"/>
      <c r="M9" s="14">
        <v>0.32219400223418798</v>
      </c>
      <c r="N9" s="14">
        <v>0.20396181439007</v>
      </c>
      <c r="O9" s="14">
        <v>0.29118124537413898</v>
      </c>
      <c r="P9" s="14">
        <v>0.22436187471774899</v>
      </c>
      <c r="Q9" s="14"/>
      <c r="R9" s="14">
        <v>0.31959981181355601</v>
      </c>
      <c r="S9" s="14">
        <v>0.20746027093001701</v>
      </c>
      <c r="T9" s="14">
        <v>0.22688158243052101</v>
      </c>
      <c r="U9" s="14">
        <v>0.292820652122872</v>
      </c>
      <c r="V9" s="14">
        <v>0.282908691140831</v>
      </c>
      <c r="W9" s="14">
        <v>0.24259706818812399</v>
      </c>
      <c r="X9" s="14">
        <v>0.271927457178752</v>
      </c>
      <c r="Y9" s="14">
        <v>0.27536876951286299</v>
      </c>
      <c r="Z9" s="14">
        <v>0.23001985219363</v>
      </c>
      <c r="AA9" s="14"/>
      <c r="AB9" s="14">
        <v>0.223538243240129</v>
      </c>
      <c r="AC9" s="14">
        <v>0.23406184998875701</v>
      </c>
      <c r="AD9" s="14">
        <v>0.28827753179647497</v>
      </c>
      <c r="AE9" s="14">
        <v>0.31836068709819898</v>
      </c>
      <c r="AF9" s="14">
        <v>0.293240957514038</v>
      </c>
      <c r="AG9" s="14"/>
      <c r="AH9" s="14">
        <v>0.34974357898325498</v>
      </c>
      <c r="AI9" s="14">
        <v>0.22449221304365899</v>
      </c>
      <c r="AJ9" s="14"/>
      <c r="AK9" s="14">
        <v>0.35180630019275699</v>
      </c>
      <c r="AL9" s="14">
        <v>0.22430924780200101</v>
      </c>
      <c r="AM9" s="14"/>
      <c r="AN9" s="14">
        <v>0.33186263291764601</v>
      </c>
      <c r="AO9" s="14">
        <v>0.200438058983337</v>
      </c>
      <c r="AP9" s="14"/>
      <c r="AQ9" s="14">
        <v>0.36744818275047803</v>
      </c>
      <c r="AR9" s="14">
        <v>0.22650012602261699</v>
      </c>
      <c r="AS9" s="14">
        <v>0.22487415003037001</v>
      </c>
    </row>
    <row r="10" spans="2:45" x14ac:dyDescent="0.35">
      <c r="B10" s="15" t="s">
        <v>141</v>
      </c>
      <c r="C10" s="14">
        <v>0.39550028307349999</v>
      </c>
      <c r="D10" s="14">
        <v>0.40824574751422199</v>
      </c>
      <c r="E10" s="14">
        <v>0.38340888969764098</v>
      </c>
      <c r="F10" s="14"/>
      <c r="G10" s="14">
        <v>0.387377059379925</v>
      </c>
      <c r="H10" s="14">
        <v>0.37721281929918099</v>
      </c>
      <c r="I10" s="14">
        <v>0.40172029186881297</v>
      </c>
      <c r="J10" s="14">
        <v>0.40166321207855399</v>
      </c>
      <c r="K10" s="14">
        <v>0.41117624468007102</v>
      </c>
      <c r="L10" s="14"/>
      <c r="M10" s="14">
        <v>0.404674117836544</v>
      </c>
      <c r="N10" s="14">
        <v>0.40791042199209798</v>
      </c>
      <c r="O10" s="14">
        <v>0.40009028385949003</v>
      </c>
      <c r="P10" s="14">
        <v>0.36915059848742199</v>
      </c>
      <c r="Q10" s="14"/>
      <c r="R10" s="14">
        <v>0.45397771852417701</v>
      </c>
      <c r="S10" s="14">
        <v>0.36392078507493902</v>
      </c>
      <c r="T10" s="14">
        <v>0.36603163507055497</v>
      </c>
      <c r="U10" s="14">
        <v>0.33106246479159701</v>
      </c>
      <c r="V10" s="14">
        <v>0.35795919517730701</v>
      </c>
      <c r="W10" s="14">
        <v>0.42119425635513202</v>
      </c>
      <c r="X10" s="14">
        <v>0.422118601638233</v>
      </c>
      <c r="Y10" s="14">
        <v>0.46345259724890098</v>
      </c>
      <c r="Z10" s="14">
        <v>0.39920996844514001</v>
      </c>
      <c r="AA10" s="14"/>
      <c r="AB10" s="14">
        <v>0.38895738856944101</v>
      </c>
      <c r="AC10" s="14">
        <v>0.38464179725303799</v>
      </c>
      <c r="AD10" s="14">
        <v>0.404046921992882</v>
      </c>
      <c r="AE10" s="14">
        <v>0.40980545180581501</v>
      </c>
      <c r="AF10" s="14">
        <v>0.42728669731934399</v>
      </c>
      <c r="AG10" s="14"/>
      <c r="AH10" s="14">
        <v>0.43904028009766299</v>
      </c>
      <c r="AI10" s="14">
        <v>0.37829228859056602</v>
      </c>
      <c r="AJ10" s="14"/>
      <c r="AK10" s="14">
        <v>0.45183940715909698</v>
      </c>
      <c r="AL10" s="14">
        <v>0.37455239502558502</v>
      </c>
      <c r="AM10" s="14"/>
      <c r="AN10" s="14">
        <v>0.44495123750661703</v>
      </c>
      <c r="AO10" s="14">
        <v>0.35974662977286598</v>
      </c>
      <c r="AP10" s="14"/>
      <c r="AQ10" s="14">
        <v>0.402559105969995</v>
      </c>
      <c r="AR10" s="14">
        <v>0.40469044078397398</v>
      </c>
      <c r="AS10" s="14">
        <v>0.36416870077378799</v>
      </c>
    </row>
    <row r="11" spans="2:45" x14ac:dyDescent="0.35">
      <c r="B11" s="15" t="s">
        <v>142</v>
      </c>
      <c r="C11" s="14">
        <v>0.19467737592439999</v>
      </c>
      <c r="D11" s="14">
        <v>0.17091740960381799</v>
      </c>
      <c r="E11" s="14">
        <v>0.21799661545759599</v>
      </c>
      <c r="F11" s="14"/>
      <c r="G11" s="14">
        <v>0.19450562209722599</v>
      </c>
      <c r="H11" s="14">
        <v>0.17920365886474099</v>
      </c>
      <c r="I11" s="14">
        <v>0.18878162900786699</v>
      </c>
      <c r="J11" s="14">
        <v>0.222077455884992</v>
      </c>
      <c r="K11" s="14">
        <v>0.18745036705555601</v>
      </c>
      <c r="L11" s="14"/>
      <c r="M11" s="14">
        <v>0.14864148897735599</v>
      </c>
      <c r="N11" s="14">
        <v>0.216833390866743</v>
      </c>
      <c r="O11" s="14">
        <v>0.20218121476736201</v>
      </c>
      <c r="P11" s="14">
        <v>0.21376540803972999</v>
      </c>
      <c r="Q11" s="14"/>
      <c r="R11" s="14">
        <v>0.12036916121100399</v>
      </c>
      <c r="S11" s="14">
        <v>0.25471324473783602</v>
      </c>
      <c r="T11" s="14">
        <v>0.21969593378970301</v>
      </c>
      <c r="U11" s="14">
        <v>0.212387316010727</v>
      </c>
      <c r="V11" s="14">
        <v>0.187889663042864</v>
      </c>
      <c r="W11" s="14">
        <v>0.18501261194045601</v>
      </c>
      <c r="X11" s="14">
        <v>0.15112916385719599</v>
      </c>
      <c r="Y11" s="14">
        <v>0.181067982164205</v>
      </c>
      <c r="Z11" s="14">
        <v>0.22884453663488299</v>
      </c>
      <c r="AA11" s="14"/>
      <c r="AB11" s="14">
        <v>0.25044730495233197</v>
      </c>
      <c r="AC11" s="14">
        <v>0.195011764032094</v>
      </c>
      <c r="AD11" s="14">
        <v>0.16401644424502401</v>
      </c>
      <c r="AE11" s="14">
        <v>0.16266222757781201</v>
      </c>
      <c r="AF11" s="14">
        <v>0.174463663029748</v>
      </c>
      <c r="AG11" s="14"/>
      <c r="AH11" s="14">
        <v>0.114583082596942</v>
      </c>
      <c r="AI11" s="14">
        <v>0.22426467478932599</v>
      </c>
      <c r="AJ11" s="14"/>
      <c r="AK11" s="14">
        <v>0.12411279137058499</v>
      </c>
      <c r="AL11" s="14">
        <v>0.21671146849164499</v>
      </c>
      <c r="AM11" s="14"/>
      <c r="AN11" s="14">
        <v>0.14342227585988301</v>
      </c>
      <c r="AO11" s="14">
        <v>0.23102518077571599</v>
      </c>
      <c r="AP11" s="14"/>
      <c r="AQ11" s="14">
        <v>0.139011385371585</v>
      </c>
      <c r="AR11" s="14">
        <v>0.20799953719204201</v>
      </c>
      <c r="AS11" s="14">
        <v>0.207026369966436</v>
      </c>
    </row>
    <row r="12" spans="2:45" x14ac:dyDescent="0.35">
      <c r="B12" s="15" t="s">
        <v>143</v>
      </c>
      <c r="C12" s="14">
        <v>9.8734435806666299E-2</v>
      </c>
      <c r="D12" s="14">
        <v>8.1870324821550197E-2</v>
      </c>
      <c r="E12" s="14">
        <v>0.115957950431645</v>
      </c>
      <c r="F12" s="14"/>
      <c r="G12" s="14">
        <v>0.112117997961878</v>
      </c>
      <c r="H12" s="14">
        <v>0.103926060443548</v>
      </c>
      <c r="I12" s="14">
        <v>9.0514933538119902E-2</v>
      </c>
      <c r="J12" s="14">
        <v>8.6495103513831204E-2</v>
      </c>
      <c r="K12" s="14">
        <v>0.10363927513504601</v>
      </c>
      <c r="L12" s="14"/>
      <c r="M12" s="14">
        <v>7.7753610565498704E-2</v>
      </c>
      <c r="N12" s="14">
        <v>0.106244820827691</v>
      </c>
      <c r="O12" s="14">
        <v>7.4364380245615494E-2</v>
      </c>
      <c r="P12" s="14">
        <v>0.135141862737607</v>
      </c>
      <c r="Q12" s="14"/>
      <c r="R12" s="14">
        <v>7.3058267863288798E-2</v>
      </c>
      <c r="S12" s="14">
        <v>0.119007037183402</v>
      </c>
      <c r="T12" s="14">
        <v>0.116272110349777</v>
      </c>
      <c r="U12" s="14">
        <v>0.11018697443030399</v>
      </c>
      <c r="V12" s="14">
        <v>9.6598477278262304E-2</v>
      </c>
      <c r="W12" s="14">
        <v>9.1644764221647093E-2</v>
      </c>
      <c r="X12" s="14">
        <v>0.11028295296860401</v>
      </c>
      <c r="Y12" s="14">
        <v>5.9863550193687498E-2</v>
      </c>
      <c r="Z12" s="14">
        <v>9.5255206992013799E-2</v>
      </c>
      <c r="AA12" s="14"/>
      <c r="AB12" s="14">
        <v>9.2015933784808601E-2</v>
      </c>
      <c r="AC12" s="14">
        <v>0.11406199704153901</v>
      </c>
      <c r="AD12" s="14">
        <v>0.102786254962423</v>
      </c>
      <c r="AE12" s="14">
        <v>7.4741107852915198E-2</v>
      </c>
      <c r="AF12" s="14">
        <v>2.10700014798712E-2</v>
      </c>
      <c r="AG12" s="14"/>
      <c r="AH12" s="14">
        <v>6.6832720250688898E-2</v>
      </c>
      <c r="AI12" s="14">
        <v>0.115103253817669</v>
      </c>
      <c r="AJ12" s="14"/>
      <c r="AK12" s="14">
        <v>5.4580533080280602E-2</v>
      </c>
      <c r="AL12" s="14">
        <v>0.11957251373696701</v>
      </c>
      <c r="AM12" s="14"/>
      <c r="AN12" s="14">
        <v>5.9539604860338199E-2</v>
      </c>
      <c r="AO12" s="14">
        <v>0.13213628089628299</v>
      </c>
      <c r="AP12" s="14"/>
      <c r="AQ12" s="14">
        <v>6.4554044845811703E-2</v>
      </c>
      <c r="AR12" s="14">
        <v>0.11143403728507199</v>
      </c>
      <c r="AS12" s="14">
        <v>0.10827567594345899</v>
      </c>
    </row>
    <row r="13" spans="2:45" x14ac:dyDescent="0.35">
      <c r="B13" s="15" t="s">
        <v>144</v>
      </c>
      <c r="C13" s="14">
        <v>4.4305639168034497E-2</v>
      </c>
      <c r="D13" s="14">
        <v>3.9418908728412402E-2</v>
      </c>
      <c r="E13" s="14">
        <v>4.84148681667535E-2</v>
      </c>
      <c r="F13" s="14"/>
      <c r="G13" s="14">
        <v>5.70880225828772E-2</v>
      </c>
      <c r="H13" s="14">
        <v>3.8041308685806997E-2</v>
      </c>
      <c r="I13" s="14">
        <v>3.5854637083068998E-2</v>
      </c>
      <c r="J13" s="14">
        <v>5.1477754014816801E-2</v>
      </c>
      <c r="K13" s="14">
        <v>4.0358026593492802E-2</v>
      </c>
      <c r="L13" s="14"/>
      <c r="M13" s="14">
        <v>3.9249741107835197E-2</v>
      </c>
      <c r="N13" s="14">
        <v>6.11383657005986E-2</v>
      </c>
      <c r="O13" s="14">
        <v>2.8113017061057299E-2</v>
      </c>
      <c r="P13" s="14">
        <v>4.7379313899309702E-2</v>
      </c>
      <c r="Q13" s="14"/>
      <c r="R13" s="14">
        <v>3.0528882863770201E-2</v>
      </c>
      <c r="S13" s="14">
        <v>5.0146394892575198E-2</v>
      </c>
      <c r="T13" s="14">
        <v>6.6512758875403699E-2</v>
      </c>
      <c r="U13" s="14">
        <v>4.2040345420609401E-2</v>
      </c>
      <c r="V13" s="14">
        <v>6.8461998351993E-2</v>
      </c>
      <c r="W13" s="14">
        <v>4.1634549206985602E-2</v>
      </c>
      <c r="X13" s="14">
        <v>3.8180830657601E-2</v>
      </c>
      <c r="Y13" s="14">
        <v>7.05358309552269E-3</v>
      </c>
      <c r="Z13" s="14">
        <v>4.3322730188600798E-2</v>
      </c>
      <c r="AA13" s="14"/>
      <c r="AB13" s="14">
        <v>4.1340208837789903E-2</v>
      </c>
      <c r="AC13" s="14">
        <v>6.7233060233902006E-2</v>
      </c>
      <c r="AD13" s="14">
        <v>3.0601569225421101E-2</v>
      </c>
      <c r="AE13" s="14">
        <v>3.0271697616014101E-2</v>
      </c>
      <c r="AF13" s="14">
        <v>8.3938680656999207E-2</v>
      </c>
      <c r="AG13" s="14"/>
      <c r="AH13" s="14">
        <v>2.78888814769543E-2</v>
      </c>
      <c r="AI13" s="14">
        <v>4.9973870756530099E-2</v>
      </c>
      <c r="AJ13" s="14"/>
      <c r="AK13" s="14">
        <v>1.4096981151382E-2</v>
      </c>
      <c r="AL13" s="14">
        <v>5.8762104536765898E-2</v>
      </c>
      <c r="AM13" s="14"/>
      <c r="AN13" s="14">
        <v>1.9323305634580599E-2</v>
      </c>
      <c r="AO13" s="14">
        <v>6.5447562414040594E-2</v>
      </c>
      <c r="AP13" s="14"/>
      <c r="AQ13" s="14">
        <v>2.2491121346218699E-2</v>
      </c>
      <c r="AR13" s="14">
        <v>4.2457069352277998E-2</v>
      </c>
      <c r="AS13" s="14">
        <v>9.1862083379171705E-2</v>
      </c>
    </row>
    <row r="14" spans="2:45" x14ac:dyDescent="0.35">
      <c r="B14" s="15" t="s">
        <v>70</v>
      </c>
      <c r="C14" s="14">
        <v>6.9682693942004796E-3</v>
      </c>
      <c r="D14" s="14">
        <v>4.7517559506114202E-3</v>
      </c>
      <c r="E14" s="14">
        <v>9.2201889543591497E-3</v>
      </c>
      <c r="F14" s="14"/>
      <c r="G14" s="14">
        <v>0</v>
      </c>
      <c r="H14" s="14">
        <v>8.8066089490561605E-3</v>
      </c>
      <c r="I14" s="14">
        <v>1.53682411471989E-2</v>
      </c>
      <c r="J14" s="14">
        <v>3.9820497772406699E-3</v>
      </c>
      <c r="K14" s="14">
        <v>5.2764379081120102E-3</v>
      </c>
      <c r="L14" s="14"/>
      <c r="M14" s="14">
        <v>7.4870392785778899E-3</v>
      </c>
      <c r="N14" s="14">
        <v>3.9111862227988996E-3</v>
      </c>
      <c r="O14" s="14">
        <v>4.0698586923353201E-3</v>
      </c>
      <c r="P14" s="14">
        <v>1.02009421181815E-2</v>
      </c>
      <c r="Q14" s="14"/>
      <c r="R14" s="14">
        <v>2.46615772420325E-3</v>
      </c>
      <c r="S14" s="14">
        <v>4.7522671812302896E-3</v>
      </c>
      <c r="T14" s="14">
        <v>4.6059794840404896E-3</v>
      </c>
      <c r="U14" s="14">
        <v>1.1502247223891199E-2</v>
      </c>
      <c r="V14" s="14">
        <v>6.1819750087427697E-3</v>
      </c>
      <c r="W14" s="14">
        <v>1.7916750087656402E-2</v>
      </c>
      <c r="X14" s="14">
        <v>6.3609936996133496E-3</v>
      </c>
      <c r="Y14" s="14">
        <v>1.31935177848208E-2</v>
      </c>
      <c r="Z14" s="14">
        <v>3.34770554573314E-3</v>
      </c>
      <c r="AA14" s="14"/>
      <c r="AB14" s="14">
        <v>3.7009206154997201E-3</v>
      </c>
      <c r="AC14" s="14">
        <v>4.9895314506701203E-3</v>
      </c>
      <c r="AD14" s="14">
        <v>1.02712777777756E-2</v>
      </c>
      <c r="AE14" s="14">
        <v>4.1588280492448303E-3</v>
      </c>
      <c r="AF14" s="14">
        <v>0</v>
      </c>
      <c r="AG14" s="14"/>
      <c r="AH14" s="14">
        <v>1.9114565944969701E-3</v>
      </c>
      <c r="AI14" s="14">
        <v>7.8736990022501493E-3</v>
      </c>
      <c r="AJ14" s="14"/>
      <c r="AK14" s="14">
        <v>3.5639870458975E-3</v>
      </c>
      <c r="AL14" s="14">
        <v>6.0922704070361699E-3</v>
      </c>
      <c r="AM14" s="14"/>
      <c r="AN14" s="14">
        <v>9.00943220935048E-4</v>
      </c>
      <c r="AO14" s="14">
        <v>1.12062871577575E-2</v>
      </c>
      <c r="AP14" s="14"/>
      <c r="AQ14" s="14">
        <v>3.9361597159120899E-3</v>
      </c>
      <c r="AR14" s="14">
        <v>6.9187893640165997E-3</v>
      </c>
      <c r="AS14" s="14">
        <v>3.7930199067742702E-3</v>
      </c>
    </row>
    <row r="15" spans="2:45" x14ac:dyDescent="0.35">
      <c r="B15" s="15" t="s">
        <v>145</v>
      </c>
      <c r="C15" s="18">
        <v>0.65531427970669898</v>
      </c>
      <c r="D15" s="18">
        <v>0.70304160089560797</v>
      </c>
      <c r="E15" s="18">
        <v>0.60841037698964595</v>
      </c>
      <c r="F15" s="18"/>
      <c r="G15" s="18">
        <v>0.63628835735801803</v>
      </c>
      <c r="H15" s="18">
        <v>0.67002236305684704</v>
      </c>
      <c r="I15" s="18">
        <v>0.66948055922374605</v>
      </c>
      <c r="J15" s="18">
        <v>0.63596763680911905</v>
      </c>
      <c r="K15" s="18">
        <v>0.66327589330779302</v>
      </c>
      <c r="L15" s="18"/>
      <c r="M15" s="18">
        <v>0.72686812007073198</v>
      </c>
      <c r="N15" s="18">
        <v>0.61187223638216803</v>
      </c>
      <c r="O15" s="18">
        <v>0.69127152923363</v>
      </c>
      <c r="P15" s="18">
        <v>0.59351247320517198</v>
      </c>
      <c r="Q15" s="18"/>
      <c r="R15" s="18">
        <v>0.77357753033773302</v>
      </c>
      <c r="S15" s="18">
        <v>0.57138105600495603</v>
      </c>
      <c r="T15" s="18">
        <v>0.59291321750107595</v>
      </c>
      <c r="U15" s="18">
        <v>0.62388311691446796</v>
      </c>
      <c r="V15" s="18">
        <v>0.64086788631813796</v>
      </c>
      <c r="W15" s="18">
        <v>0.66379132454325496</v>
      </c>
      <c r="X15" s="18">
        <v>0.694046058816986</v>
      </c>
      <c r="Y15" s="18">
        <v>0.73882136676176402</v>
      </c>
      <c r="Z15" s="18">
        <v>0.62922982063876998</v>
      </c>
      <c r="AA15" s="18"/>
      <c r="AB15" s="18">
        <v>0.61249563180957001</v>
      </c>
      <c r="AC15" s="18">
        <v>0.61870364724179505</v>
      </c>
      <c r="AD15" s="18">
        <v>0.69232445378935603</v>
      </c>
      <c r="AE15" s="18">
        <v>0.72816613890401405</v>
      </c>
      <c r="AF15" s="18">
        <v>0.72052765483338199</v>
      </c>
      <c r="AG15" s="18"/>
      <c r="AH15" s="18">
        <v>0.78878385908091797</v>
      </c>
      <c r="AI15" s="18">
        <v>0.60278450163422503</v>
      </c>
      <c r="AJ15" s="18"/>
      <c r="AK15" s="18">
        <v>0.80364570735185503</v>
      </c>
      <c r="AL15" s="18">
        <v>0.59886164282758603</v>
      </c>
      <c r="AM15" s="18"/>
      <c r="AN15" s="18">
        <v>0.77681387042426298</v>
      </c>
      <c r="AO15" s="18">
        <v>0.56018468875620298</v>
      </c>
      <c r="AP15" s="18"/>
      <c r="AQ15" s="18">
        <v>0.77000728872047197</v>
      </c>
      <c r="AR15" s="18">
        <v>0.63119056680659102</v>
      </c>
      <c r="AS15" s="18">
        <v>0.58904285080415797</v>
      </c>
    </row>
    <row r="16" spans="2:45" x14ac:dyDescent="0.35">
      <c r="B16" s="15" t="s">
        <v>146</v>
      </c>
      <c r="C16" s="18">
        <v>0.143040074974701</v>
      </c>
      <c r="D16" s="18">
        <v>0.121289233549963</v>
      </c>
      <c r="E16" s="18">
        <v>0.164372818598399</v>
      </c>
      <c r="F16" s="18"/>
      <c r="G16" s="18">
        <v>0.169206020544756</v>
      </c>
      <c r="H16" s="18">
        <v>0.14196736912935601</v>
      </c>
      <c r="I16" s="18">
        <v>0.126369570621189</v>
      </c>
      <c r="J16" s="18">
        <v>0.13797285752864799</v>
      </c>
      <c r="K16" s="18">
        <v>0.143997301728539</v>
      </c>
      <c r="L16" s="18"/>
      <c r="M16" s="18">
        <v>0.11700335167333401</v>
      </c>
      <c r="N16" s="18">
        <v>0.16738318652829001</v>
      </c>
      <c r="O16" s="18">
        <v>0.102477397306673</v>
      </c>
      <c r="P16" s="18">
        <v>0.182521176636916</v>
      </c>
      <c r="Q16" s="18"/>
      <c r="R16" s="18">
        <v>0.103587150727059</v>
      </c>
      <c r="S16" s="18">
        <v>0.16915343207597699</v>
      </c>
      <c r="T16" s="18">
        <v>0.18278486922518</v>
      </c>
      <c r="U16" s="18">
        <v>0.15222731985091301</v>
      </c>
      <c r="V16" s="18">
        <v>0.165060475630255</v>
      </c>
      <c r="W16" s="18">
        <v>0.133279313428633</v>
      </c>
      <c r="X16" s="18">
        <v>0.14846378362620499</v>
      </c>
      <c r="Y16" s="18">
        <v>6.6917133289210104E-2</v>
      </c>
      <c r="Z16" s="18">
        <v>0.13857793718061501</v>
      </c>
      <c r="AA16" s="18"/>
      <c r="AB16" s="18">
        <v>0.13335614262259901</v>
      </c>
      <c r="AC16" s="18">
        <v>0.18129505727544101</v>
      </c>
      <c r="AD16" s="18">
        <v>0.13338782418784401</v>
      </c>
      <c r="AE16" s="18">
        <v>0.10501280546892899</v>
      </c>
      <c r="AF16" s="18">
        <v>0.10500868213686999</v>
      </c>
      <c r="AG16" s="18"/>
      <c r="AH16" s="18">
        <v>9.4721601727643198E-2</v>
      </c>
      <c r="AI16" s="18">
        <v>0.16507712457419901</v>
      </c>
      <c r="AJ16" s="18"/>
      <c r="AK16" s="18">
        <v>6.8677514231662601E-2</v>
      </c>
      <c r="AL16" s="18">
        <v>0.17833461827373301</v>
      </c>
      <c r="AM16" s="18"/>
      <c r="AN16" s="18">
        <v>7.8862910494918795E-2</v>
      </c>
      <c r="AO16" s="18">
        <v>0.197583843310323</v>
      </c>
      <c r="AP16" s="18"/>
      <c r="AQ16" s="18">
        <v>8.7045166192030399E-2</v>
      </c>
      <c r="AR16" s="18">
        <v>0.15389110663735001</v>
      </c>
      <c r="AS16" s="18">
        <v>0.200137759322631</v>
      </c>
    </row>
    <row r="17" spans="2:45" x14ac:dyDescent="0.35">
      <c r="B17" s="15" t="s">
        <v>72</v>
      </c>
      <c r="C17" s="19">
        <v>0.51227420473199803</v>
      </c>
      <c r="D17" s="19">
        <v>0.58175236734564495</v>
      </c>
      <c r="E17" s="19">
        <v>0.44403755839124698</v>
      </c>
      <c r="F17" s="19"/>
      <c r="G17" s="19">
        <v>0.467082336813262</v>
      </c>
      <c r="H17" s="19">
        <v>0.528054993927492</v>
      </c>
      <c r="I17" s="19">
        <v>0.54311098860255702</v>
      </c>
      <c r="J17" s="19">
        <v>0.49799477928047098</v>
      </c>
      <c r="K17" s="19">
        <v>0.51927859157925405</v>
      </c>
      <c r="L17" s="19"/>
      <c r="M17" s="19">
        <v>0.609864768397398</v>
      </c>
      <c r="N17" s="19">
        <v>0.44448904985387899</v>
      </c>
      <c r="O17" s="19">
        <v>0.58879413192695695</v>
      </c>
      <c r="P17" s="19">
        <v>0.410991296568256</v>
      </c>
      <c r="Q17" s="19"/>
      <c r="R17" s="19">
        <v>0.66999037961067498</v>
      </c>
      <c r="S17" s="19">
        <v>0.40222762392897898</v>
      </c>
      <c r="T17" s="19">
        <v>0.410128348275895</v>
      </c>
      <c r="U17" s="19">
        <v>0.47165579706355498</v>
      </c>
      <c r="V17" s="19">
        <v>0.47580741068788301</v>
      </c>
      <c r="W17" s="19">
        <v>0.53051201111462298</v>
      </c>
      <c r="X17" s="19">
        <v>0.54558227519077995</v>
      </c>
      <c r="Y17" s="19">
        <v>0.67190423347255401</v>
      </c>
      <c r="Z17" s="19">
        <v>0.49065188345815502</v>
      </c>
      <c r="AA17" s="19"/>
      <c r="AB17" s="19">
        <v>0.47913948918697102</v>
      </c>
      <c r="AC17" s="19">
        <v>0.43740858996635401</v>
      </c>
      <c r="AD17" s="19">
        <v>0.55893662960151302</v>
      </c>
      <c r="AE17" s="19">
        <v>0.62315333343508506</v>
      </c>
      <c r="AF17" s="19">
        <v>0.61551897269651201</v>
      </c>
      <c r="AG17" s="19"/>
      <c r="AH17" s="19">
        <v>0.69406225735327498</v>
      </c>
      <c r="AI17" s="19">
        <v>0.43770737706002599</v>
      </c>
      <c r="AJ17" s="19"/>
      <c r="AK17" s="19">
        <v>0.73496819312019201</v>
      </c>
      <c r="AL17" s="19">
        <v>0.42052702455385199</v>
      </c>
      <c r="AM17" s="19"/>
      <c r="AN17" s="19">
        <v>0.69795095992934397</v>
      </c>
      <c r="AO17" s="19">
        <v>0.36260084544587901</v>
      </c>
      <c r="AP17" s="19"/>
      <c r="AQ17" s="19">
        <v>0.68296212252844202</v>
      </c>
      <c r="AR17" s="19">
        <v>0.47729946016924102</v>
      </c>
      <c r="AS17" s="19">
        <v>0.38890509148152702</v>
      </c>
    </row>
    <row r="18" spans="2:45" x14ac:dyDescent="0.35">
      <c r="B18" s="16"/>
    </row>
    <row r="19" spans="2:45" x14ac:dyDescent="0.35">
      <c r="B19" t="s">
        <v>74</v>
      </c>
    </row>
    <row r="20" spans="2:45" x14ac:dyDescent="0.35">
      <c r="B20" t="s">
        <v>75</v>
      </c>
    </row>
    <row r="22" spans="2:45" x14ac:dyDescent="0.35">
      <c r="B22"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S22"/>
  <sheetViews>
    <sheetView showGridLines="0" workbookViewId="0">
      <pane xSplit="2" topLeftCell="C1" activePane="topRight" state="frozen"/>
      <selection pane="topRight" activeCell="C18" sqref="C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150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140</v>
      </c>
      <c r="C9" s="14">
        <v>0.21874643856630599</v>
      </c>
      <c r="D9" s="14">
        <v>0.26861560869791401</v>
      </c>
      <c r="E9" s="14">
        <v>0.16882010191139199</v>
      </c>
      <c r="F9" s="14"/>
      <c r="G9" s="14">
        <v>0.23119534073491699</v>
      </c>
      <c r="H9" s="14">
        <v>0.27688902851490999</v>
      </c>
      <c r="I9" s="14">
        <v>0.192680068946009</v>
      </c>
      <c r="J9" s="14">
        <v>0.220595261312999</v>
      </c>
      <c r="K9" s="14">
        <v>0.16409084546982999</v>
      </c>
      <c r="L9" s="14"/>
      <c r="M9" s="14">
        <v>0.26281827368979599</v>
      </c>
      <c r="N9" s="14">
        <v>0.17872808251559999</v>
      </c>
      <c r="O9" s="14">
        <v>0.25494892596951702</v>
      </c>
      <c r="P9" s="14">
        <v>0.18144767855277399</v>
      </c>
      <c r="Q9" s="14"/>
      <c r="R9" s="14">
        <v>0.284695716961196</v>
      </c>
      <c r="S9" s="14">
        <v>0.223292198236162</v>
      </c>
      <c r="T9" s="14">
        <v>0.218315521057865</v>
      </c>
      <c r="U9" s="14">
        <v>0.24309483396336701</v>
      </c>
      <c r="V9" s="14">
        <v>0.20492942610211701</v>
      </c>
      <c r="W9" s="14">
        <v>0.16738449087704901</v>
      </c>
      <c r="X9" s="14">
        <v>0.21818688450683399</v>
      </c>
      <c r="Y9" s="14">
        <v>0.16425970596724099</v>
      </c>
      <c r="Z9" s="14">
        <v>0.18247220151192001</v>
      </c>
      <c r="AA9" s="14"/>
      <c r="AB9" s="14">
        <v>0.176054260075974</v>
      </c>
      <c r="AC9" s="14">
        <v>0.200211188485348</v>
      </c>
      <c r="AD9" s="14">
        <v>0.25126716426724</v>
      </c>
      <c r="AE9" s="14">
        <v>0.2910521171214</v>
      </c>
      <c r="AF9" s="14">
        <v>0.26581146754407597</v>
      </c>
      <c r="AG9" s="14"/>
      <c r="AH9" s="14">
        <v>0.34291945634333998</v>
      </c>
      <c r="AI9" s="14">
        <v>0.16713215290002301</v>
      </c>
      <c r="AJ9" s="14"/>
      <c r="AK9" s="14">
        <v>0.32607709697720799</v>
      </c>
      <c r="AL9" s="14">
        <v>0.17422486781831301</v>
      </c>
      <c r="AM9" s="14"/>
      <c r="AN9" s="14">
        <v>0.33411782891319203</v>
      </c>
      <c r="AO9" s="14">
        <v>0.13021148864906501</v>
      </c>
      <c r="AP9" s="14"/>
      <c r="AQ9" s="14">
        <v>0.428033657047033</v>
      </c>
      <c r="AR9" s="14">
        <v>0.14914094499938901</v>
      </c>
      <c r="AS9" s="14">
        <v>0.167552294362939</v>
      </c>
    </row>
    <row r="10" spans="2:45" x14ac:dyDescent="0.35">
      <c r="B10" s="15" t="s">
        <v>141</v>
      </c>
      <c r="C10" s="14">
        <v>0.40459874503821502</v>
      </c>
      <c r="D10" s="14">
        <v>0.41739220567783097</v>
      </c>
      <c r="E10" s="14">
        <v>0.39142028783132898</v>
      </c>
      <c r="F10" s="14"/>
      <c r="G10" s="14">
        <v>0.447498487906554</v>
      </c>
      <c r="H10" s="14">
        <v>0.410203392809251</v>
      </c>
      <c r="I10" s="14">
        <v>0.38412093235045403</v>
      </c>
      <c r="J10" s="14">
        <v>0.375089280926936</v>
      </c>
      <c r="K10" s="14">
        <v>0.41475594934698201</v>
      </c>
      <c r="L10" s="14"/>
      <c r="M10" s="14">
        <v>0.42803963896749397</v>
      </c>
      <c r="N10" s="14">
        <v>0.40154146807299002</v>
      </c>
      <c r="O10" s="14">
        <v>0.37649061022054497</v>
      </c>
      <c r="P10" s="14">
        <v>0.41280808514289302</v>
      </c>
      <c r="Q10" s="14"/>
      <c r="R10" s="14">
        <v>0.407832669988406</v>
      </c>
      <c r="S10" s="14">
        <v>0.38976599982749099</v>
      </c>
      <c r="T10" s="14">
        <v>0.38605641116696299</v>
      </c>
      <c r="U10" s="14">
        <v>0.37927776501503702</v>
      </c>
      <c r="V10" s="14">
        <v>0.37283420909822002</v>
      </c>
      <c r="W10" s="14">
        <v>0.42904693653403603</v>
      </c>
      <c r="X10" s="14">
        <v>0.424249462419997</v>
      </c>
      <c r="Y10" s="14">
        <v>0.45978794622491598</v>
      </c>
      <c r="Z10" s="14">
        <v>0.42130429451796703</v>
      </c>
      <c r="AA10" s="14"/>
      <c r="AB10" s="14">
        <v>0.37413254970649501</v>
      </c>
      <c r="AC10" s="14">
        <v>0.40028506103067901</v>
      </c>
      <c r="AD10" s="14">
        <v>0.419246679311296</v>
      </c>
      <c r="AE10" s="14">
        <v>0.39029394775430098</v>
      </c>
      <c r="AF10" s="14">
        <v>0.57600375406757598</v>
      </c>
      <c r="AG10" s="14"/>
      <c r="AH10" s="14">
        <v>0.40309232583355598</v>
      </c>
      <c r="AI10" s="14">
        <v>0.41543378419161198</v>
      </c>
      <c r="AJ10" s="14"/>
      <c r="AK10" s="14">
        <v>0.43496883586260499</v>
      </c>
      <c r="AL10" s="14">
        <v>0.39659887019679602</v>
      </c>
      <c r="AM10" s="14"/>
      <c r="AN10" s="14">
        <v>0.43413261964767402</v>
      </c>
      <c r="AO10" s="14">
        <v>0.38243926304846498</v>
      </c>
      <c r="AP10" s="14"/>
      <c r="AQ10" s="14">
        <v>0.43006006878270497</v>
      </c>
      <c r="AR10" s="14">
        <v>0.402394952862697</v>
      </c>
      <c r="AS10" s="14">
        <v>0.37051190385459598</v>
      </c>
    </row>
    <row r="11" spans="2:45" x14ac:dyDescent="0.35">
      <c r="B11" s="15" t="s">
        <v>142</v>
      </c>
      <c r="C11" s="14">
        <v>0.22002210149023099</v>
      </c>
      <c r="D11" s="14">
        <v>0.21128075775098401</v>
      </c>
      <c r="E11" s="14">
        <v>0.22928220346311101</v>
      </c>
      <c r="F11" s="14"/>
      <c r="G11" s="14">
        <v>0.19912445785426</v>
      </c>
      <c r="H11" s="14">
        <v>0.18012230521095099</v>
      </c>
      <c r="I11" s="14">
        <v>0.234752768720906</v>
      </c>
      <c r="J11" s="14">
        <v>0.23224042971810899</v>
      </c>
      <c r="K11" s="14">
        <v>0.25758801210830801</v>
      </c>
      <c r="L11" s="14"/>
      <c r="M11" s="14">
        <v>0.18246356831590099</v>
      </c>
      <c r="N11" s="14">
        <v>0.23026744454326201</v>
      </c>
      <c r="O11" s="14">
        <v>0.24620770487084401</v>
      </c>
      <c r="P11" s="14">
        <v>0.22155198736822501</v>
      </c>
      <c r="Q11" s="14"/>
      <c r="R11" s="14">
        <v>0.19000752829331399</v>
      </c>
      <c r="S11" s="14">
        <v>0.18621259570007401</v>
      </c>
      <c r="T11" s="14">
        <v>0.183053411996386</v>
      </c>
      <c r="U11" s="14">
        <v>0.20895115070477199</v>
      </c>
      <c r="V11" s="14">
        <v>0.26996569358125999</v>
      </c>
      <c r="W11" s="14">
        <v>0.24303137648538001</v>
      </c>
      <c r="X11" s="14">
        <v>0.241815104747413</v>
      </c>
      <c r="Y11" s="14">
        <v>0.22225757444625899</v>
      </c>
      <c r="Z11" s="14">
        <v>0.26634970675830599</v>
      </c>
      <c r="AA11" s="14"/>
      <c r="AB11" s="14">
        <v>0.28683979107379398</v>
      </c>
      <c r="AC11" s="14">
        <v>0.214820385984967</v>
      </c>
      <c r="AD11" s="14">
        <v>0.188897307405474</v>
      </c>
      <c r="AE11" s="14">
        <v>0.171465298613145</v>
      </c>
      <c r="AF11" s="14">
        <v>0.114105682847777</v>
      </c>
      <c r="AG11" s="14"/>
      <c r="AH11" s="14">
        <v>0.172461158677022</v>
      </c>
      <c r="AI11" s="14">
        <v>0.23165942215548199</v>
      </c>
      <c r="AJ11" s="14"/>
      <c r="AK11" s="14">
        <v>0.18242726879917101</v>
      </c>
      <c r="AL11" s="14">
        <v>0.23432288101034099</v>
      </c>
      <c r="AM11" s="14"/>
      <c r="AN11" s="14">
        <v>0.16327791130790101</v>
      </c>
      <c r="AO11" s="14">
        <v>0.261056966697574</v>
      </c>
      <c r="AP11" s="14"/>
      <c r="AQ11" s="14">
        <v>0.10949766881734101</v>
      </c>
      <c r="AR11" s="14">
        <v>0.263863917841625</v>
      </c>
      <c r="AS11" s="14">
        <v>0.23518075938239</v>
      </c>
    </row>
    <row r="12" spans="2:45" x14ac:dyDescent="0.35">
      <c r="B12" s="15" t="s">
        <v>143</v>
      </c>
      <c r="C12" s="14">
        <v>0.10923908472034601</v>
      </c>
      <c r="D12" s="14">
        <v>7.3890464823328103E-2</v>
      </c>
      <c r="E12" s="14">
        <v>0.14514863481590701</v>
      </c>
      <c r="F12" s="14"/>
      <c r="G12" s="14">
        <v>9.6446346756131895E-2</v>
      </c>
      <c r="H12" s="14">
        <v>7.5943090451738499E-2</v>
      </c>
      <c r="I12" s="14">
        <v>0.122109282344392</v>
      </c>
      <c r="J12" s="14">
        <v>0.128038618669328</v>
      </c>
      <c r="K12" s="14">
        <v>0.124517373177362</v>
      </c>
      <c r="L12" s="14"/>
      <c r="M12" s="14">
        <v>9.3332300161960105E-2</v>
      </c>
      <c r="N12" s="14">
        <v>0.13065841662865799</v>
      </c>
      <c r="O12" s="14">
        <v>9.0169168008350897E-2</v>
      </c>
      <c r="P12" s="14">
        <v>0.121261848069864</v>
      </c>
      <c r="Q12" s="14"/>
      <c r="R12" s="14">
        <v>9.1951606075006201E-2</v>
      </c>
      <c r="S12" s="14">
        <v>0.14016612240857201</v>
      </c>
      <c r="T12" s="14">
        <v>0.13982909290193901</v>
      </c>
      <c r="U12" s="14">
        <v>0.10625999955200301</v>
      </c>
      <c r="V12" s="14">
        <v>8.4675842271536794E-2</v>
      </c>
      <c r="W12" s="14">
        <v>0.12519646050549699</v>
      </c>
      <c r="X12" s="14">
        <v>9.5311366576679504E-2</v>
      </c>
      <c r="Y12" s="14">
        <v>0.12638674342008699</v>
      </c>
      <c r="Z12" s="14">
        <v>8.0216265033766401E-2</v>
      </c>
      <c r="AA12" s="14"/>
      <c r="AB12" s="14">
        <v>0.11772769114790201</v>
      </c>
      <c r="AC12" s="14">
        <v>0.114534158196336</v>
      </c>
      <c r="AD12" s="14">
        <v>0.11296234235597299</v>
      </c>
      <c r="AE12" s="14">
        <v>0.101282116621881</v>
      </c>
      <c r="AF12" s="14">
        <v>2.0113233524779599E-2</v>
      </c>
      <c r="AG12" s="14"/>
      <c r="AH12" s="14">
        <v>5.4439354287247402E-2</v>
      </c>
      <c r="AI12" s="14">
        <v>0.13440474871164301</v>
      </c>
      <c r="AJ12" s="14"/>
      <c r="AK12" s="14">
        <v>4.5798623451151203E-2</v>
      </c>
      <c r="AL12" s="14">
        <v>0.13615692662777801</v>
      </c>
      <c r="AM12" s="14"/>
      <c r="AN12" s="14">
        <v>5.9130648387760498E-2</v>
      </c>
      <c r="AO12" s="14">
        <v>0.14977077180694101</v>
      </c>
      <c r="AP12" s="14"/>
      <c r="AQ12" s="14">
        <v>2.6695608927055501E-2</v>
      </c>
      <c r="AR12" s="14">
        <v>0.13014346398542501</v>
      </c>
      <c r="AS12" s="14">
        <v>0.163535770384581</v>
      </c>
    </row>
    <row r="13" spans="2:45" x14ac:dyDescent="0.35">
      <c r="B13" s="15" t="s">
        <v>144</v>
      </c>
      <c r="C13" s="14">
        <v>4.2323084026646599E-2</v>
      </c>
      <c r="D13" s="14">
        <v>2.4972680546398798E-2</v>
      </c>
      <c r="E13" s="14">
        <v>5.9014019979332297E-2</v>
      </c>
      <c r="F13" s="14"/>
      <c r="G13" s="14">
        <v>2.57353667481377E-2</v>
      </c>
      <c r="H13" s="14">
        <v>4.81730925790919E-2</v>
      </c>
      <c r="I13" s="14">
        <v>5.7462909474714198E-2</v>
      </c>
      <c r="J13" s="14">
        <v>3.9582612182196698E-2</v>
      </c>
      <c r="K13" s="14">
        <v>3.7069653180357397E-2</v>
      </c>
      <c r="L13" s="14"/>
      <c r="M13" s="14">
        <v>2.9267021275469901E-2</v>
      </c>
      <c r="N13" s="14">
        <v>5.5481654757722203E-2</v>
      </c>
      <c r="O13" s="14">
        <v>2.81137322384084E-2</v>
      </c>
      <c r="P13" s="14">
        <v>5.6065365535795199E-2</v>
      </c>
      <c r="Q13" s="14"/>
      <c r="R13" s="14">
        <v>2.3046320957874698E-2</v>
      </c>
      <c r="S13" s="14">
        <v>5.7904288423993602E-2</v>
      </c>
      <c r="T13" s="14">
        <v>6.2503841095902402E-2</v>
      </c>
      <c r="U13" s="14">
        <v>5.0914003540929099E-2</v>
      </c>
      <c r="V13" s="14">
        <v>6.7594828946866303E-2</v>
      </c>
      <c r="W13" s="14">
        <v>2.6467742924324401E-2</v>
      </c>
      <c r="X13" s="14">
        <v>1.4076188049462901E-2</v>
      </c>
      <c r="Y13" s="14">
        <v>2.7308029941496999E-2</v>
      </c>
      <c r="Z13" s="14">
        <v>4.63098266323081E-2</v>
      </c>
      <c r="AA13" s="14"/>
      <c r="AB13" s="14">
        <v>4.2845146776854602E-2</v>
      </c>
      <c r="AC13" s="14">
        <v>6.4720985660581404E-2</v>
      </c>
      <c r="AD13" s="14">
        <v>2.1892093839544002E-2</v>
      </c>
      <c r="AE13" s="14">
        <v>4.2730648178224501E-2</v>
      </c>
      <c r="AF13" s="14">
        <v>2.39658620157919E-2</v>
      </c>
      <c r="AG13" s="14"/>
      <c r="AH13" s="14">
        <v>2.5176248264337599E-2</v>
      </c>
      <c r="AI13" s="14">
        <v>4.71444458729166E-2</v>
      </c>
      <c r="AJ13" s="14"/>
      <c r="AK13" s="14">
        <v>8.7833319795139701E-3</v>
      </c>
      <c r="AL13" s="14">
        <v>5.5049268148503402E-2</v>
      </c>
      <c r="AM13" s="14"/>
      <c r="AN13" s="14">
        <v>8.4400485225373193E-3</v>
      </c>
      <c r="AO13" s="14">
        <v>6.9554694626735497E-2</v>
      </c>
      <c r="AP13" s="14"/>
      <c r="AQ13" s="14">
        <v>1.7768367099529701E-3</v>
      </c>
      <c r="AR13" s="14">
        <v>5.17496190448304E-2</v>
      </c>
      <c r="AS13" s="14">
        <v>6.32192720154931E-2</v>
      </c>
    </row>
    <row r="14" spans="2:45" x14ac:dyDescent="0.35">
      <c r="B14" s="15" t="s">
        <v>70</v>
      </c>
      <c r="C14" s="14">
        <v>5.0705461582545696E-3</v>
      </c>
      <c r="D14" s="14">
        <v>3.8482825035446502E-3</v>
      </c>
      <c r="E14" s="14">
        <v>6.3147519989278202E-3</v>
      </c>
      <c r="F14" s="14"/>
      <c r="G14" s="14">
        <v>0</v>
      </c>
      <c r="H14" s="14">
        <v>8.6690904340576292E-3</v>
      </c>
      <c r="I14" s="14">
        <v>8.8740381635254093E-3</v>
      </c>
      <c r="J14" s="14">
        <v>4.45379719043211E-3</v>
      </c>
      <c r="K14" s="14">
        <v>1.9781667171610302E-3</v>
      </c>
      <c r="L14" s="14"/>
      <c r="M14" s="14">
        <v>4.0791975893783401E-3</v>
      </c>
      <c r="N14" s="14">
        <v>3.3229334817680201E-3</v>
      </c>
      <c r="O14" s="14">
        <v>4.0698586923353201E-3</v>
      </c>
      <c r="P14" s="14">
        <v>6.8650353304486001E-3</v>
      </c>
      <c r="Q14" s="14"/>
      <c r="R14" s="14">
        <v>2.46615772420325E-3</v>
      </c>
      <c r="S14" s="14">
        <v>2.6587954037073898E-3</v>
      </c>
      <c r="T14" s="14">
        <v>1.0241721780943999E-2</v>
      </c>
      <c r="U14" s="14">
        <v>1.1502247223891199E-2</v>
      </c>
      <c r="V14" s="14">
        <v>0</v>
      </c>
      <c r="W14" s="14">
        <v>8.8729926737145005E-3</v>
      </c>
      <c r="X14" s="14">
        <v>6.3609936996133496E-3</v>
      </c>
      <c r="Y14" s="14">
        <v>0</v>
      </c>
      <c r="Z14" s="14">
        <v>3.34770554573314E-3</v>
      </c>
      <c r="AA14" s="14"/>
      <c r="AB14" s="14">
        <v>2.4005612189802301E-3</v>
      </c>
      <c r="AC14" s="14">
        <v>5.4282206420877702E-3</v>
      </c>
      <c r="AD14" s="14">
        <v>5.7344128204737501E-3</v>
      </c>
      <c r="AE14" s="14">
        <v>3.1758717110478901E-3</v>
      </c>
      <c r="AF14" s="14">
        <v>0</v>
      </c>
      <c r="AG14" s="14"/>
      <c r="AH14" s="14">
        <v>1.9114565944969701E-3</v>
      </c>
      <c r="AI14" s="14">
        <v>4.2254461683234696E-3</v>
      </c>
      <c r="AJ14" s="14"/>
      <c r="AK14" s="14">
        <v>1.9448429303505401E-3</v>
      </c>
      <c r="AL14" s="14">
        <v>3.6471861982693399E-3</v>
      </c>
      <c r="AM14" s="14"/>
      <c r="AN14" s="14">
        <v>9.00943220935048E-4</v>
      </c>
      <c r="AO14" s="14">
        <v>6.9668151712189699E-3</v>
      </c>
      <c r="AP14" s="14"/>
      <c r="AQ14" s="14">
        <v>3.9361597159120899E-3</v>
      </c>
      <c r="AR14" s="14">
        <v>2.7071012660340702E-3</v>
      </c>
      <c r="AS14" s="14">
        <v>0</v>
      </c>
    </row>
    <row r="15" spans="2:45" x14ac:dyDescent="0.35">
      <c r="B15" s="15" t="s">
        <v>145</v>
      </c>
      <c r="C15" s="18">
        <v>0.62334518360452196</v>
      </c>
      <c r="D15" s="18">
        <v>0.68600781437574498</v>
      </c>
      <c r="E15" s="18">
        <v>0.56024038974272194</v>
      </c>
      <c r="F15" s="18"/>
      <c r="G15" s="18">
        <v>0.67869382864146999</v>
      </c>
      <c r="H15" s="18">
        <v>0.68709242132416104</v>
      </c>
      <c r="I15" s="18">
        <v>0.57680100129646295</v>
      </c>
      <c r="J15" s="18">
        <v>0.59568454223993395</v>
      </c>
      <c r="K15" s="18">
        <v>0.578846794816812</v>
      </c>
      <c r="L15" s="18"/>
      <c r="M15" s="18">
        <v>0.69085791265729002</v>
      </c>
      <c r="N15" s="18">
        <v>0.58026955058858998</v>
      </c>
      <c r="O15" s="18">
        <v>0.63143953619006199</v>
      </c>
      <c r="P15" s="18">
        <v>0.59425576369566702</v>
      </c>
      <c r="Q15" s="18"/>
      <c r="R15" s="18">
        <v>0.69252838694960195</v>
      </c>
      <c r="S15" s="18">
        <v>0.61305819806365303</v>
      </c>
      <c r="T15" s="18">
        <v>0.60437193222482899</v>
      </c>
      <c r="U15" s="18">
        <v>0.62237259897840502</v>
      </c>
      <c r="V15" s="18">
        <v>0.57776363520033702</v>
      </c>
      <c r="W15" s="18">
        <v>0.59643142741108501</v>
      </c>
      <c r="X15" s="18">
        <v>0.64243634692683105</v>
      </c>
      <c r="Y15" s="18">
        <v>0.62404765219215697</v>
      </c>
      <c r="Z15" s="18">
        <v>0.60377649602988703</v>
      </c>
      <c r="AA15" s="18"/>
      <c r="AB15" s="18">
        <v>0.55018680978246903</v>
      </c>
      <c r="AC15" s="18">
        <v>0.60049624951602698</v>
      </c>
      <c r="AD15" s="18">
        <v>0.67051384357853505</v>
      </c>
      <c r="AE15" s="18">
        <v>0.68134606487570104</v>
      </c>
      <c r="AF15" s="18">
        <v>0.84181522161165101</v>
      </c>
      <c r="AG15" s="18"/>
      <c r="AH15" s="18">
        <v>0.74601178217689601</v>
      </c>
      <c r="AI15" s="18">
        <v>0.58256593709163496</v>
      </c>
      <c r="AJ15" s="18"/>
      <c r="AK15" s="18">
        <v>0.76104593283981303</v>
      </c>
      <c r="AL15" s="18">
        <v>0.57082373801510899</v>
      </c>
      <c r="AM15" s="18"/>
      <c r="AN15" s="18">
        <v>0.76825044856086599</v>
      </c>
      <c r="AO15" s="18">
        <v>0.51265075169753005</v>
      </c>
      <c r="AP15" s="18"/>
      <c r="AQ15" s="18">
        <v>0.85809372582973897</v>
      </c>
      <c r="AR15" s="18">
        <v>0.55153589786208501</v>
      </c>
      <c r="AS15" s="18">
        <v>0.53806419821753504</v>
      </c>
    </row>
    <row r="16" spans="2:45" x14ac:dyDescent="0.35">
      <c r="B16" s="15" t="s">
        <v>146</v>
      </c>
      <c r="C16" s="18">
        <v>0.15156216874699299</v>
      </c>
      <c r="D16" s="18">
        <v>9.8863145369726901E-2</v>
      </c>
      <c r="E16" s="18">
        <v>0.20416265479523901</v>
      </c>
      <c r="F16" s="18"/>
      <c r="G16" s="18">
        <v>0.12218171350427</v>
      </c>
      <c r="H16" s="18">
        <v>0.12411618303083</v>
      </c>
      <c r="I16" s="18">
        <v>0.179572191819106</v>
      </c>
      <c r="J16" s="18">
        <v>0.167621230851525</v>
      </c>
      <c r="K16" s="18">
        <v>0.16158702635771899</v>
      </c>
      <c r="L16" s="18"/>
      <c r="M16" s="18">
        <v>0.12259932143743001</v>
      </c>
      <c r="N16" s="18">
        <v>0.18614007138638</v>
      </c>
      <c r="O16" s="18">
        <v>0.118282900246759</v>
      </c>
      <c r="P16" s="18">
        <v>0.17732721360566001</v>
      </c>
      <c r="Q16" s="18"/>
      <c r="R16" s="18">
        <v>0.114997927032881</v>
      </c>
      <c r="S16" s="18">
        <v>0.19807041083256599</v>
      </c>
      <c r="T16" s="18">
        <v>0.202332933997841</v>
      </c>
      <c r="U16" s="18">
        <v>0.157174003092932</v>
      </c>
      <c r="V16" s="18">
        <v>0.15227067121840299</v>
      </c>
      <c r="W16" s="18">
        <v>0.15166420342982101</v>
      </c>
      <c r="X16" s="18">
        <v>0.109387554626142</v>
      </c>
      <c r="Y16" s="18">
        <v>0.15369477336158399</v>
      </c>
      <c r="Z16" s="18">
        <v>0.12652609166607501</v>
      </c>
      <c r="AA16" s="18"/>
      <c r="AB16" s="18">
        <v>0.16057283792475699</v>
      </c>
      <c r="AC16" s="18">
        <v>0.17925514385691799</v>
      </c>
      <c r="AD16" s="18">
        <v>0.13485443619551701</v>
      </c>
      <c r="AE16" s="18">
        <v>0.144012764800106</v>
      </c>
      <c r="AF16" s="18">
        <v>4.4079095540571503E-2</v>
      </c>
      <c r="AG16" s="18"/>
      <c r="AH16" s="18">
        <v>7.9615602551584994E-2</v>
      </c>
      <c r="AI16" s="18">
        <v>0.18154919458455901</v>
      </c>
      <c r="AJ16" s="18"/>
      <c r="AK16" s="18">
        <v>5.4581955430665199E-2</v>
      </c>
      <c r="AL16" s="18">
        <v>0.19120619477628101</v>
      </c>
      <c r="AM16" s="18"/>
      <c r="AN16" s="18">
        <v>6.7570696910297795E-2</v>
      </c>
      <c r="AO16" s="18">
        <v>0.21932546643367701</v>
      </c>
      <c r="AP16" s="18"/>
      <c r="AQ16" s="18">
        <v>2.8472445637008501E-2</v>
      </c>
      <c r="AR16" s="18">
        <v>0.181893083030256</v>
      </c>
      <c r="AS16" s="18">
        <v>0.22675504240007499</v>
      </c>
    </row>
    <row r="17" spans="2:45" x14ac:dyDescent="0.35">
      <c r="B17" s="15" t="s">
        <v>72</v>
      </c>
      <c r="C17" s="19">
        <v>0.47178301485752899</v>
      </c>
      <c r="D17" s="19">
        <v>0.58714466900601803</v>
      </c>
      <c r="E17" s="19">
        <v>0.35607773494748302</v>
      </c>
      <c r="F17" s="19"/>
      <c r="G17" s="19">
        <v>0.556512115137201</v>
      </c>
      <c r="H17" s="19">
        <v>0.56297623829333099</v>
      </c>
      <c r="I17" s="19">
        <v>0.397228809477357</v>
      </c>
      <c r="J17" s="19">
        <v>0.42806331138840997</v>
      </c>
      <c r="K17" s="19">
        <v>0.41725976845909302</v>
      </c>
      <c r="L17" s="19"/>
      <c r="M17" s="19">
        <v>0.56825859121986</v>
      </c>
      <c r="N17" s="19">
        <v>0.39412947920220898</v>
      </c>
      <c r="O17" s="19">
        <v>0.51315663594330196</v>
      </c>
      <c r="P17" s="19">
        <v>0.41692855009000701</v>
      </c>
      <c r="Q17" s="19"/>
      <c r="R17" s="19">
        <v>0.57753045991672103</v>
      </c>
      <c r="S17" s="19">
        <v>0.41498778723108698</v>
      </c>
      <c r="T17" s="19">
        <v>0.40203899822698702</v>
      </c>
      <c r="U17" s="19">
        <v>0.46519859588547202</v>
      </c>
      <c r="V17" s="19">
        <v>0.42549296398193298</v>
      </c>
      <c r="W17" s="19">
        <v>0.444767223981263</v>
      </c>
      <c r="X17" s="19">
        <v>0.53304879230068902</v>
      </c>
      <c r="Y17" s="19">
        <v>0.47035287883057297</v>
      </c>
      <c r="Z17" s="19">
        <v>0.477250404363812</v>
      </c>
      <c r="AA17" s="19"/>
      <c r="AB17" s="19">
        <v>0.38961397185771202</v>
      </c>
      <c r="AC17" s="19">
        <v>0.42124110565910899</v>
      </c>
      <c r="AD17" s="19">
        <v>0.53565940738301798</v>
      </c>
      <c r="AE17" s="19">
        <v>0.53733330007559599</v>
      </c>
      <c r="AF17" s="19">
        <v>0.79773612607108002</v>
      </c>
      <c r="AG17" s="19"/>
      <c r="AH17" s="19">
        <v>0.66639617962531095</v>
      </c>
      <c r="AI17" s="19">
        <v>0.40101674250707597</v>
      </c>
      <c r="AJ17" s="19"/>
      <c r="AK17" s="19">
        <v>0.70646397740914801</v>
      </c>
      <c r="AL17" s="19">
        <v>0.37961754323882801</v>
      </c>
      <c r="AM17" s="19"/>
      <c r="AN17" s="19">
        <v>0.70067975165056795</v>
      </c>
      <c r="AO17" s="19">
        <v>0.29332528526385399</v>
      </c>
      <c r="AP17" s="19"/>
      <c r="AQ17" s="19">
        <v>0.82962128019272996</v>
      </c>
      <c r="AR17" s="19">
        <v>0.36964281483182998</v>
      </c>
      <c r="AS17" s="19">
        <v>0.31130915581746099</v>
      </c>
    </row>
    <row r="18" spans="2:45" x14ac:dyDescent="0.35">
      <c r="B18" s="16"/>
    </row>
    <row r="19" spans="2:45" x14ac:dyDescent="0.35">
      <c r="B19" t="s">
        <v>74</v>
      </c>
    </row>
    <row r="20" spans="2:45" x14ac:dyDescent="0.35">
      <c r="B20" t="s">
        <v>75</v>
      </c>
    </row>
    <row r="22" spans="2:45" x14ac:dyDescent="0.35">
      <c r="B22"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S22"/>
  <sheetViews>
    <sheetView showGridLines="0" workbookViewId="0">
      <pane xSplit="2" topLeftCell="C1" activePane="topRight" state="frozen"/>
      <selection pane="topRight" activeCell="D23" sqref="D23"/>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151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140</v>
      </c>
      <c r="C9" s="14">
        <v>0.53511114084549105</v>
      </c>
      <c r="D9" s="14">
        <v>0.48570796168654301</v>
      </c>
      <c r="E9" s="14">
        <v>0.58408225717620699</v>
      </c>
      <c r="F9" s="14"/>
      <c r="G9" s="14">
        <v>0.52636202981366198</v>
      </c>
      <c r="H9" s="14">
        <v>0.54535100221593003</v>
      </c>
      <c r="I9" s="14">
        <v>0.55526495488931804</v>
      </c>
      <c r="J9" s="14">
        <v>0.52391074804648097</v>
      </c>
      <c r="K9" s="14">
        <v>0.52061515230200495</v>
      </c>
      <c r="L9" s="14"/>
      <c r="M9" s="14">
        <v>0.54659918088881898</v>
      </c>
      <c r="N9" s="14">
        <v>0.52771951426172803</v>
      </c>
      <c r="O9" s="14">
        <v>0.52776813093937602</v>
      </c>
      <c r="P9" s="14">
        <v>0.53717181999446295</v>
      </c>
      <c r="Q9" s="14"/>
      <c r="R9" s="14">
        <v>0.48771649144531998</v>
      </c>
      <c r="S9" s="14">
        <v>0.612786832144536</v>
      </c>
      <c r="T9" s="14">
        <v>0.58124528177119505</v>
      </c>
      <c r="U9" s="14">
        <v>0.57199763134118797</v>
      </c>
      <c r="V9" s="14">
        <v>0.59085373357764803</v>
      </c>
      <c r="W9" s="14">
        <v>0.42120337848689898</v>
      </c>
      <c r="X9" s="14">
        <v>0.52145176945425398</v>
      </c>
      <c r="Y9" s="14">
        <v>0.456351235771212</v>
      </c>
      <c r="Z9" s="14">
        <v>0.52138750129608102</v>
      </c>
      <c r="AA9" s="14"/>
      <c r="AB9" s="14">
        <v>0.51495123191928205</v>
      </c>
      <c r="AC9" s="14">
        <v>0.53842908133212397</v>
      </c>
      <c r="AD9" s="14">
        <v>0.57510452323873495</v>
      </c>
      <c r="AE9" s="14">
        <v>0.49065098094427301</v>
      </c>
      <c r="AF9" s="14">
        <v>0.33838175966851602</v>
      </c>
      <c r="AG9" s="14"/>
      <c r="AH9" s="14">
        <v>0.54853167214267895</v>
      </c>
      <c r="AI9" s="14">
        <v>0.53770010841377702</v>
      </c>
      <c r="AJ9" s="14"/>
      <c r="AK9" s="14">
        <v>0.51812529597689205</v>
      </c>
      <c r="AL9" s="14">
        <v>0.55779097455554805</v>
      </c>
      <c r="AM9" s="14"/>
      <c r="AN9" s="14">
        <v>0.51780044650210799</v>
      </c>
      <c r="AO9" s="14">
        <v>0.55416830120694205</v>
      </c>
      <c r="AP9" s="14"/>
      <c r="AQ9" s="14">
        <v>0.56122960839012104</v>
      </c>
      <c r="AR9" s="14">
        <v>0.54206459186169098</v>
      </c>
      <c r="AS9" s="14">
        <v>0.50502135390305203</v>
      </c>
    </row>
    <row r="10" spans="2:45" x14ac:dyDescent="0.35">
      <c r="B10" s="15" t="s">
        <v>141</v>
      </c>
      <c r="C10" s="14">
        <v>0.34745299945080599</v>
      </c>
      <c r="D10" s="14">
        <v>0.37218681901493</v>
      </c>
      <c r="E10" s="14">
        <v>0.32316135529636097</v>
      </c>
      <c r="F10" s="14"/>
      <c r="G10" s="14">
        <v>0.33117901036157399</v>
      </c>
      <c r="H10" s="14">
        <v>0.32825144836803699</v>
      </c>
      <c r="I10" s="14">
        <v>0.35118487761665301</v>
      </c>
      <c r="J10" s="14">
        <v>0.35423999213159402</v>
      </c>
      <c r="K10" s="14">
        <v>0.37494929165669999</v>
      </c>
      <c r="L10" s="14"/>
      <c r="M10" s="14">
        <v>0.35436933613723898</v>
      </c>
      <c r="N10" s="14">
        <v>0.36639281766982101</v>
      </c>
      <c r="O10" s="14">
        <v>0.35716228315972598</v>
      </c>
      <c r="P10" s="14">
        <v>0.31093190998644898</v>
      </c>
      <c r="Q10" s="14"/>
      <c r="R10" s="14">
        <v>0.398393006909322</v>
      </c>
      <c r="S10" s="14">
        <v>0.30165195073741802</v>
      </c>
      <c r="T10" s="14">
        <v>0.31195109911298602</v>
      </c>
      <c r="U10" s="14">
        <v>0.34135482121898297</v>
      </c>
      <c r="V10" s="14">
        <v>0.27143402235512998</v>
      </c>
      <c r="W10" s="14">
        <v>0.40752807014971099</v>
      </c>
      <c r="X10" s="14">
        <v>0.36134289542118198</v>
      </c>
      <c r="Y10" s="14">
        <v>0.43627933352866899</v>
      </c>
      <c r="Z10" s="14">
        <v>0.33489809340900201</v>
      </c>
      <c r="AA10" s="14"/>
      <c r="AB10" s="14">
        <v>0.32924906634970402</v>
      </c>
      <c r="AC10" s="14">
        <v>0.364842205315282</v>
      </c>
      <c r="AD10" s="14">
        <v>0.31527127888710799</v>
      </c>
      <c r="AE10" s="14">
        <v>0.39436889114331902</v>
      </c>
      <c r="AF10" s="14">
        <v>0.56421903075603297</v>
      </c>
      <c r="AG10" s="14"/>
      <c r="AH10" s="14">
        <v>0.35946030596477102</v>
      </c>
      <c r="AI10" s="14">
        <v>0.33943478740359501</v>
      </c>
      <c r="AJ10" s="14"/>
      <c r="AK10" s="14">
        <v>0.37731628356284003</v>
      </c>
      <c r="AL10" s="14">
        <v>0.32950853009213699</v>
      </c>
      <c r="AM10" s="14"/>
      <c r="AN10" s="14">
        <v>0.37294249411192099</v>
      </c>
      <c r="AO10" s="14">
        <v>0.32907928622122701</v>
      </c>
      <c r="AP10" s="14"/>
      <c r="AQ10" s="14">
        <v>0.35883612763539802</v>
      </c>
      <c r="AR10" s="14">
        <v>0.34740374659557399</v>
      </c>
      <c r="AS10" s="14">
        <v>0.33435227709001603</v>
      </c>
    </row>
    <row r="11" spans="2:45" x14ac:dyDescent="0.35">
      <c r="B11" s="15" t="s">
        <v>142</v>
      </c>
      <c r="C11" s="14">
        <v>8.9608040641546705E-2</v>
      </c>
      <c r="D11" s="14">
        <v>0.112618491427478</v>
      </c>
      <c r="E11" s="14">
        <v>6.6548912345268496E-2</v>
      </c>
      <c r="F11" s="14"/>
      <c r="G11" s="14">
        <v>0.118321644028286</v>
      </c>
      <c r="H11" s="14">
        <v>0.101091708787012</v>
      </c>
      <c r="I11" s="14">
        <v>6.4189362165909494E-2</v>
      </c>
      <c r="J11" s="14">
        <v>8.8778434722116897E-2</v>
      </c>
      <c r="K11" s="14">
        <v>7.8015137434755896E-2</v>
      </c>
      <c r="L11" s="14"/>
      <c r="M11" s="14">
        <v>7.2779162239677703E-2</v>
      </c>
      <c r="N11" s="14">
        <v>7.9334386699699402E-2</v>
      </c>
      <c r="O11" s="14">
        <v>9.5931586305434705E-2</v>
      </c>
      <c r="P11" s="14">
        <v>0.112851303195945</v>
      </c>
      <c r="Q11" s="14"/>
      <c r="R11" s="14">
        <v>9.4790267320614893E-2</v>
      </c>
      <c r="S11" s="14">
        <v>5.4328752188573602E-2</v>
      </c>
      <c r="T11" s="14">
        <v>8.9896799020769705E-2</v>
      </c>
      <c r="U11" s="14">
        <v>5.4542821617907501E-2</v>
      </c>
      <c r="V11" s="14">
        <v>0.115446320565499</v>
      </c>
      <c r="W11" s="14">
        <v>0.13122328221785301</v>
      </c>
      <c r="X11" s="14">
        <v>9.0214417975769803E-2</v>
      </c>
      <c r="Y11" s="14">
        <v>9.1472779217821404E-2</v>
      </c>
      <c r="Z11" s="14">
        <v>0.104906712518357</v>
      </c>
      <c r="AA11" s="14"/>
      <c r="AB11" s="14">
        <v>0.125033681428106</v>
      </c>
      <c r="AC11" s="14">
        <v>7.2649903012736203E-2</v>
      </c>
      <c r="AD11" s="14">
        <v>8.1622920370075694E-2</v>
      </c>
      <c r="AE11" s="14">
        <v>9.2193476324103005E-2</v>
      </c>
      <c r="AF11" s="14">
        <v>6.9574068926356106E-2</v>
      </c>
      <c r="AG11" s="14"/>
      <c r="AH11" s="14">
        <v>6.8922772403966298E-2</v>
      </c>
      <c r="AI11" s="14">
        <v>9.2437597154839707E-2</v>
      </c>
      <c r="AJ11" s="14"/>
      <c r="AK11" s="14">
        <v>8.1597201740732303E-2</v>
      </c>
      <c r="AL11" s="14">
        <v>8.3596818921171698E-2</v>
      </c>
      <c r="AM11" s="14"/>
      <c r="AN11" s="14">
        <v>8.9976735542861799E-2</v>
      </c>
      <c r="AO11" s="14">
        <v>8.2140869623248999E-2</v>
      </c>
      <c r="AP11" s="14"/>
      <c r="AQ11" s="14">
        <v>5.8575947916631101E-2</v>
      </c>
      <c r="AR11" s="14">
        <v>8.7764222725721902E-2</v>
      </c>
      <c r="AS11" s="14">
        <v>0.11098485486399599</v>
      </c>
    </row>
    <row r="12" spans="2:45" x14ac:dyDescent="0.35">
      <c r="B12" s="15" t="s">
        <v>143</v>
      </c>
      <c r="C12" s="14">
        <v>1.4192780801078801E-2</v>
      </c>
      <c r="D12" s="14">
        <v>1.5326367989794899E-2</v>
      </c>
      <c r="E12" s="14">
        <v>1.30760497252155E-2</v>
      </c>
      <c r="F12" s="14"/>
      <c r="G12" s="14">
        <v>7.9517373597564906E-3</v>
      </c>
      <c r="H12" s="14">
        <v>1.47183331917579E-2</v>
      </c>
      <c r="I12" s="14">
        <v>1.5380493735924001E-2</v>
      </c>
      <c r="J12" s="14">
        <v>1.9864405625430299E-2</v>
      </c>
      <c r="K12" s="14">
        <v>1.15687540180871E-2</v>
      </c>
      <c r="L12" s="14"/>
      <c r="M12" s="14">
        <v>1.8026313115397999E-2</v>
      </c>
      <c r="N12" s="14">
        <v>1.8683332397504599E-2</v>
      </c>
      <c r="O12" s="14">
        <v>9.2532682635513407E-3</v>
      </c>
      <c r="P12" s="14">
        <v>1.00126861447E-2</v>
      </c>
      <c r="Q12" s="14"/>
      <c r="R12" s="14">
        <v>1.41679188763371E-2</v>
      </c>
      <c r="S12" s="14">
        <v>1.6422797383128601E-2</v>
      </c>
      <c r="T12" s="14">
        <v>4.4130402228546202E-3</v>
      </c>
      <c r="U12" s="14">
        <v>1.6958831152695E-2</v>
      </c>
      <c r="V12" s="14">
        <v>1.83314032641365E-2</v>
      </c>
      <c r="W12" s="14">
        <v>2.28299880705456E-2</v>
      </c>
      <c r="X12" s="14">
        <v>1.52718043306836E-2</v>
      </c>
      <c r="Y12" s="14">
        <v>0</v>
      </c>
      <c r="Z12" s="14">
        <v>1.1763957754366E-2</v>
      </c>
      <c r="AA12" s="14"/>
      <c r="AB12" s="14">
        <v>1.69706948930014E-2</v>
      </c>
      <c r="AC12" s="14">
        <v>1.6815604540256399E-3</v>
      </c>
      <c r="AD12" s="14">
        <v>1.8293711533795502E-2</v>
      </c>
      <c r="AE12" s="14">
        <v>1.9728530595658399E-2</v>
      </c>
      <c r="AF12" s="14">
        <v>2.7825140649094901E-2</v>
      </c>
      <c r="AG12" s="14"/>
      <c r="AH12" s="14">
        <v>1.56678821180973E-2</v>
      </c>
      <c r="AI12" s="14">
        <v>1.52798810550021E-2</v>
      </c>
      <c r="AJ12" s="14"/>
      <c r="AK12" s="14">
        <v>1.9683626693941799E-2</v>
      </c>
      <c r="AL12" s="14">
        <v>1.1943628413434401E-2</v>
      </c>
      <c r="AM12" s="14"/>
      <c r="AN12" s="14">
        <v>1.3141367177907599E-2</v>
      </c>
      <c r="AO12" s="14">
        <v>1.54171877378302E-2</v>
      </c>
      <c r="AP12" s="14"/>
      <c r="AQ12" s="14">
        <v>1.12130473573847E-2</v>
      </c>
      <c r="AR12" s="14">
        <v>1.07397276647309E-2</v>
      </c>
      <c r="AS12" s="14">
        <v>3.2884418384305801E-2</v>
      </c>
    </row>
    <row r="13" spans="2:45" x14ac:dyDescent="0.35">
      <c r="B13" s="15" t="s">
        <v>144</v>
      </c>
      <c r="C13" s="14">
        <v>5.0220233548875096E-3</v>
      </c>
      <c r="D13" s="14">
        <v>6.0256258933513102E-3</v>
      </c>
      <c r="E13" s="14">
        <v>4.0184908124742498E-3</v>
      </c>
      <c r="F13" s="14"/>
      <c r="G13" s="14">
        <v>1.6185578436722099E-2</v>
      </c>
      <c r="H13" s="14">
        <v>0</v>
      </c>
      <c r="I13" s="14">
        <v>3.8195212382040101E-3</v>
      </c>
      <c r="J13" s="14">
        <v>2.8261686103827799E-3</v>
      </c>
      <c r="K13" s="14">
        <v>3.8413752322515298E-3</v>
      </c>
      <c r="L13" s="14"/>
      <c r="M13" s="14">
        <v>1.18407371492303E-3</v>
      </c>
      <c r="N13" s="14">
        <v>3.16518193175139E-3</v>
      </c>
      <c r="O13" s="14">
        <v>5.8148726395765796E-3</v>
      </c>
      <c r="P13" s="14">
        <v>1.0495583421789601E-2</v>
      </c>
      <c r="Q13" s="14"/>
      <c r="R13" s="14">
        <v>0</v>
      </c>
      <c r="S13" s="14">
        <v>9.6278249774671594E-3</v>
      </c>
      <c r="T13" s="14">
        <v>0</v>
      </c>
      <c r="U13" s="14">
        <v>3.8540254235371199E-3</v>
      </c>
      <c r="V13" s="14">
        <v>3.9345202375860797E-3</v>
      </c>
      <c r="W13" s="14">
        <v>0</v>
      </c>
      <c r="X13" s="14">
        <v>0</v>
      </c>
      <c r="Y13" s="14">
        <v>0</v>
      </c>
      <c r="Z13" s="14">
        <v>2.0822191826956101E-2</v>
      </c>
      <c r="AA13" s="14"/>
      <c r="AB13" s="14">
        <v>9.9298215952688205E-3</v>
      </c>
      <c r="AC13" s="14">
        <v>1.1666114634504199E-2</v>
      </c>
      <c r="AD13" s="14">
        <v>0</v>
      </c>
      <c r="AE13" s="14">
        <v>0</v>
      </c>
      <c r="AF13" s="14">
        <v>0</v>
      </c>
      <c r="AG13" s="14"/>
      <c r="AH13" s="14">
        <v>5.50591077598958E-3</v>
      </c>
      <c r="AI13" s="14">
        <v>5.4237264243002896E-3</v>
      </c>
      <c r="AJ13" s="14"/>
      <c r="AK13" s="14">
        <v>0</v>
      </c>
      <c r="AL13" s="14">
        <v>7.8141767895840795E-3</v>
      </c>
      <c r="AM13" s="14"/>
      <c r="AN13" s="14">
        <v>1.3888833926659801E-3</v>
      </c>
      <c r="AO13" s="14">
        <v>8.0580811293061404E-3</v>
      </c>
      <c r="AP13" s="14"/>
      <c r="AQ13" s="14">
        <v>1.24556367941672E-3</v>
      </c>
      <c r="AR13" s="14">
        <v>7.0972607919427798E-3</v>
      </c>
      <c r="AS13" s="14">
        <v>2.8946452052848E-3</v>
      </c>
    </row>
    <row r="14" spans="2:45" x14ac:dyDescent="0.35">
      <c r="B14" s="15" t="s">
        <v>70</v>
      </c>
      <c r="C14" s="14">
        <v>8.6130149061896602E-3</v>
      </c>
      <c r="D14" s="14">
        <v>8.1347339879030596E-3</v>
      </c>
      <c r="E14" s="14">
        <v>9.1129346444733805E-3</v>
      </c>
      <c r="F14" s="14"/>
      <c r="G14" s="14">
        <v>0</v>
      </c>
      <c r="H14" s="14">
        <v>1.0587507437262099E-2</v>
      </c>
      <c r="I14" s="14">
        <v>1.01607903539908E-2</v>
      </c>
      <c r="J14" s="14">
        <v>1.03802508639954E-2</v>
      </c>
      <c r="K14" s="14">
        <v>1.10102893562009E-2</v>
      </c>
      <c r="L14" s="14"/>
      <c r="M14" s="14">
        <v>7.0419339039438202E-3</v>
      </c>
      <c r="N14" s="14">
        <v>4.7047670394952303E-3</v>
      </c>
      <c r="O14" s="14">
        <v>4.0698586923353201E-3</v>
      </c>
      <c r="P14" s="14">
        <v>1.85366972566532E-2</v>
      </c>
      <c r="Q14" s="14"/>
      <c r="R14" s="14">
        <v>4.9323154484064999E-3</v>
      </c>
      <c r="S14" s="14">
        <v>5.1818425688767997E-3</v>
      </c>
      <c r="T14" s="14">
        <v>1.2493779872195E-2</v>
      </c>
      <c r="U14" s="14">
        <v>1.12918692456896E-2</v>
      </c>
      <c r="V14" s="14">
        <v>0</v>
      </c>
      <c r="W14" s="14">
        <v>1.7215281074991599E-2</v>
      </c>
      <c r="X14" s="14">
        <v>1.17191128181109E-2</v>
      </c>
      <c r="Y14" s="14">
        <v>1.5896651482296801E-2</v>
      </c>
      <c r="Z14" s="14">
        <v>6.2215431952385098E-3</v>
      </c>
      <c r="AA14" s="14"/>
      <c r="AB14" s="14">
        <v>3.86550381463715E-3</v>
      </c>
      <c r="AC14" s="14">
        <v>1.0731135251328201E-2</v>
      </c>
      <c r="AD14" s="14">
        <v>9.7075659702855303E-3</v>
      </c>
      <c r="AE14" s="14">
        <v>3.0581209926461802E-3</v>
      </c>
      <c r="AF14" s="14">
        <v>0</v>
      </c>
      <c r="AG14" s="14"/>
      <c r="AH14" s="14">
        <v>1.9114565944969701E-3</v>
      </c>
      <c r="AI14" s="14">
        <v>9.72389954848598E-3</v>
      </c>
      <c r="AJ14" s="14"/>
      <c r="AK14" s="14">
        <v>3.2775920255938202E-3</v>
      </c>
      <c r="AL14" s="14">
        <v>9.3458712281240894E-3</v>
      </c>
      <c r="AM14" s="14"/>
      <c r="AN14" s="14">
        <v>4.7500732725348997E-3</v>
      </c>
      <c r="AO14" s="14">
        <v>1.1136274081445701E-2</v>
      </c>
      <c r="AP14" s="14"/>
      <c r="AQ14" s="14">
        <v>8.8997050210476505E-3</v>
      </c>
      <c r="AR14" s="14">
        <v>4.9304503603388996E-3</v>
      </c>
      <c r="AS14" s="14">
        <v>1.38624505533461E-2</v>
      </c>
    </row>
    <row r="15" spans="2:45" x14ac:dyDescent="0.35">
      <c r="B15" s="15" t="s">
        <v>145</v>
      </c>
      <c r="C15" s="18">
        <v>0.88256414029629704</v>
      </c>
      <c r="D15" s="18">
        <v>0.85789478070147296</v>
      </c>
      <c r="E15" s="18">
        <v>0.90724361247256802</v>
      </c>
      <c r="F15" s="18"/>
      <c r="G15" s="18">
        <v>0.85754104017523503</v>
      </c>
      <c r="H15" s="18">
        <v>0.87360245058396802</v>
      </c>
      <c r="I15" s="18">
        <v>0.906449832505972</v>
      </c>
      <c r="J15" s="18">
        <v>0.87815074017807504</v>
      </c>
      <c r="K15" s="18">
        <v>0.89556444395870405</v>
      </c>
      <c r="L15" s="18"/>
      <c r="M15" s="18">
        <v>0.90096851702605796</v>
      </c>
      <c r="N15" s="18">
        <v>0.89411233193154904</v>
      </c>
      <c r="O15" s="18">
        <v>0.884930414099102</v>
      </c>
      <c r="P15" s="18">
        <v>0.84810372998091199</v>
      </c>
      <c r="Q15" s="18"/>
      <c r="R15" s="18">
        <v>0.88610949835464103</v>
      </c>
      <c r="S15" s="18">
        <v>0.91443878288195402</v>
      </c>
      <c r="T15" s="18">
        <v>0.89319638088418096</v>
      </c>
      <c r="U15" s="18">
        <v>0.91335245256017095</v>
      </c>
      <c r="V15" s="18">
        <v>0.86228775593277796</v>
      </c>
      <c r="W15" s="18">
        <v>0.82873144863660997</v>
      </c>
      <c r="X15" s="18">
        <v>0.88279466487543601</v>
      </c>
      <c r="Y15" s="18">
        <v>0.89263056929988205</v>
      </c>
      <c r="Z15" s="18">
        <v>0.85628559470508303</v>
      </c>
      <c r="AA15" s="18"/>
      <c r="AB15" s="18">
        <v>0.84420029826898701</v>
      </c>
      <c r="AC15" s="18">
        <v>0.90327128664740597</v>
      </c>
      <c r="AD15" s="18">
        <v>0.890375802125843</v>
      </c>
      <c r="AE15" s="18">
        <v>0.88501987208759203</v>
      </c>
      <c r="AF15" s="18">
        <v>0.90260079042454899</v>
      </c>
      <c r="AG15" s="18"/>
      <c r="AH15" s="18">
        <v>0.90799197810745003</v>
      </c>
      <c r="AI15" s="18">
        <v>0.87713489581737203</v>
      </c>
      <c r="AJ15" s="18"/>
      <c r="AK15" s="18">
        <v>0.89544157953973202</v>
      </c>
      <c r="AL15" s="18">
        <v>0.88729950464768603</v>
      </c>
      <c r="AM15" s="18"/>
      <c r="AN15" s="18">
        <v>0.89074294061403003</v>
      </c>
      <c r="AO15" s="18">
        <v>0.883247587428169</v>
      </c>
      <c r="AP15" s="18"/>
      <c r="AQ15" s="18">
        <v>0.92006573602552</v>
      </c>
      <c r="AR15" s="18">
        <v>0.88946833845726503</v>
      </c>
      <c r="AS15" s="18">
        <v>0.83937363099306705</v>
      </c>
    </row>
    <row r="16" spans="2:45" x14ac:dyDescent="0.35">
      <c r="B16" s="15" t="s">
        <v>146</v>
      </c>
      <c r="C16" s="18">
        <v>1.9214804155966301E-2</v>
      </c>
      <c r="D16" s="18">
        <v>2.1351993883146202E-2</v>
      </c>
      <c r="E16" s="18">
        <v>1.70945405376897E-2</v>
      </c>
      <c r="F16" s="18"/>
      <c r="G16" s="18">
        <v>2.4137315796478601E-2</v>
      </c>
      <c r="H16" s="18">
        <v>1.47183331917579E-2</v>
      </c>
      <c r="I16" s="18">
        <v>1.9200014974127998E-2</v>
      </c>
      <c r="J16" s="18">
        <v>2.26905742358131E-2</v>
      </c>
      <c r="K16" s="18">
        <v>1.54101292503386E-2</v>
      </c>
      <c r="L16" s="18"/>
      <c r="M16" s="18">
        <v>1.92103868303211E-2</v>
      </c>
      <c r="N16" s="18">
        <v>2.18485143292559E-2</v>
      </c>
      <c r="O16" s="18">
        <v>1.50681409031279E-2</v>
      </c>
      <c r="P16" s="18">
        <v>2.0508269566489601E-2</v>
      </c>
      <c r="Q16" s="18"/>
      <c r="R16" s="18">
        <v>1.41679188763371E-2</v>
      </c>
      <c r="S16" s="18">
        <v>2.6050622360595799E-2</v>
      </c>
      <c r="T16" s="18">
        <v>4.4130402228546202E-3</v>
      </c>
      <c r="U16" s="18">
        <v>2.0812856576232101E-2</v>
      </c>
      <c r="V16" s="18">
        <v>2.2265923501722601E-2</v>
      </c>
      <c r="W16" s="18">
        <v>2.28299880705456E-2</v>
      </c>
      <c r="X16" s="18">
        <v>1.52718043306836E-2</v>
      </c>
      <c r="Y16" s="18">
        <v>0</v>
      </c>
      <c r="Z16" s="18">
        <v>3.25861495813222E-2</v>
      </c>
      <c r="AA16" s="18"/>
      <c r="AB16" s="18">
        <v>2.6900516488270201E-2</v>
      </c>
      <c r="AC16" s="18">
        <v>1.33476750885299E-2</v>
      </c>
      <c r="AD16" s="18">
        <v>1.8293711533795502E-2</v>
      </c>
      <c r="AE16" s="18">
        <v>1.9728530595658399E-2</v>
      </c>
      <c r="AF16" s="18">
        <v>2.7825140649094901E-2</v>
      </c>
      <c r="AG16" s="18"/>
      <c r="AH16" s="18">
        <v>2.1173792894086801E-2</v>
      </c>
      <c r="AI16" s="18">
        <v>2.0703607479302399E-2</v>
      </c>
      <c r="AJ16" s="18"/>
      <c r="AK16" s="18">
        <v>1.9683626693941799E-2</v>
      </c>
      <c r="AL16" s="18">
        <v>1.9757805203018501E-2</v>
      </c>
      <c r="AM16" s="18"/>
      <c r="AN16" s="18">
        <v>1.45302505705736E-2</v>
      </c>
      <c r="AO16" s="18">
        <v>2.3475268867136301E-2</v>
      </c>
      <c r="AP16" s="18"/>
      <c r="AQ16" s="18">
        <v>1.24586110368014E-2</v>
      </c>
      <c r="AR16" s="18">
        <v>1.78369884566737E-2</v>
      </c>
      <c r="AS16" s="18">
        <v>3.5779063589590702E-2</v>
      </c>
    </row>
    <row r="17" spans="2:45" x14ac:dyDescent="0.35">
      <c r="B17" s="15" t="s">
        <v>72</v>
      </c>
      <c r="C17" s="19">
        <v>0.86334933614033105</v>
      </c>
      <c r="D17" s="19">
        <v>0.83654278681832706</v>
      </c>
      <c r="E17" s="19">
        <v>0.89014907193487902</v>
      </c>
      <c r="F17" s="19"/>
      <c r="G17" s="19">
        <v>0.83340372437875698</v>
      </c>
      <c r="H17" s="19">
        <v>0.85888411739221004</v>
      </c>
      <c r="I17" s="19">
        <v>0.88724981753184395</v>
      </c>
      <c r="J17" s="19">
        <v>0.85546016594226204</v>
      </c>
      <c r="K17" s="19">
        <v>0.88015431470836603</v>
      </c>
      <c r="L17" s="19"/>
      <c r="M17" s="19">
        <v>0.88175813019573601</v>
      </c>
      <c r="N17" s="19">
        <v>0.87226381760229299</v>
      </c>
      <c r="O17" s="19">
        <v>0.86986227319597398</v>
      </c>
      <c r="P17" s="19">
        <v>0.827595460414423</v>
      </c>
      <c r="Q17" s="19"/>
      <c r="R17" s="19">
        <v>0.87194157947830397</v>
      </c>
      <c r="S17" s="19">
        <v>0.88838816052135805</v>
      </c>
      <c r="T17" s="19">
        <v>0.88878334066132603</v>
      </c>
      <c r="U17" s="19">
        <v>0.89253959598393895</v>
      </c>
      <c r="V17" s="19">
        <v>0.84002183243105599</v>
      </c>
      <c r="W17" s="19">
        <v>0.80590146056606504</v>
      </c>
      <c r="X17" s="19">
        <v>0.86752286054475203</v>
      </c>
      <c r="Y17" s="19">
        <v>0.89263056929988205</v>
      </c>
      <c r="Z17" s="19">
        <v>0.82369944512376103</v>
      </c>
      <c r="AA17" s="19"/>
      <c r="AB17" s="19">
        <v>0.81729978178071605</v>
      </c>
      <c r="AC17" s="19">
        <v>0.889923611558876</v>
      </c>
      <c r="AD17" s="19">
        <v>0.872082090592048</v>
      </c>
      <c r="AE17" s="19">
        <v>0.86529134149193399</v>
      </c>
      <c r="AF17" s="19">
        <v>0.87477564977545397</v>
      </c>
      <c r="AG17" s="19"/>
      <c r="AH17" s="19">
        <v>0.88681818521336298</v>
      </c>
      <c r="AI17" s="19">
        <v>0.85643128833807003</v>
      </c>
      <c r="AJ17" s="19"/>
      <c r="AK17" s="19">
        <v>0.87575795284579006</v>
      </c>
      <c r="AL17" s="19">
        <v>0.86754169944466697</v>
      </c>
      <c r="AM17" s="19"/>
      <c r="AN17" s="19">
        <v>0.87621269004345603</v>
      </c>
      <c r="AO17" s="19">
        <v>0.85977231856103298</v>
      </c>
      <c r="AP17" s="19"/>
      <c r="AQ17" s="19">
        <v>0.90760712498871798</v>
      </c>
      <c r="AR17" s="19">
        <v>0.871631350000592</v>
      </c>
      <c r="AS17" s="19">
        <v>0.80359456740347701</v>
      </c>
    </row>
    <row r="18" spans="2:45" x14ac:dyDescent="0.35">
      <c r="B18" s="16"/>
    </row>
    <row r="19" spans="2:45" x14ac:dyDescent="0.35">
      <c r="B19" t="s">
        <v>74</v>
      </c>
    </row>
    <row r="20" spans="2:45" x14ac:dyDescent="0.35">
      <c r="B20" t="s">
        <v>75</v>
      </c>
    </row>
    <row r="22" spans="2:45" x14ac:dyDescent="0.35">
      <c r="B22"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S22"/>
  <sheetViews>
    <sheetView showGridLines="0" workbookViewId="0">
      <pane xSplit="2" topLeftCell="C1" activePane="topRight" state="frozen"/>
      <selection pane="topRight" activeCell="C23" sqref="C23"/>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152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140</v>
      </c>
      <c r="C9" s="14">
        <v>0.28476300634198398</v>
      </c>
      <c r="D9" s="14">
        <v>0.27283828697102702</v>
      </c>
      <c r="E9" s="14">
        <v>0.29630859384207497</v>
      </c>
      <c r="F9" s="14"/>
      <c r="G9" s="14">
        <v>0.269672211151396</v>
      </c>
      <c r="H9" s="14">
        <v>0.31206758995370798</v>
      </c>
      <c r="I9" s="14">
        <v>0.25731601158360801</v>
      </c>
      <c r="J9" s="14">
        <v>0.30243462579726799</v>
      </c>
      <c r="K9" s="14">
        <v>0.27870579486077701</v>
      </c>
      <c r="L9" s="14"/>
      <c r="M9" s="14">
        <v>0.34444152618627799</v>
      </c>
      <c r="N9" s="14">
        <v>0.23776630902260101</v>
      </c>
      <c r="O9" s="14">
        <v>0.28490783168147799</v>
      </c>
      <c r="P9" s="14">
        <v>0.27097194107475098</v>
      </c>
      <c r="Q9" s="14"/>
      <c r="R9" s="14">
        <v>0.36220016060296301</v>
      </c>
      <c r="S9" s="14">
        <v>0.23065394232933401</v>
      </c>
      <c r="T9" s="14">
        <v>0.27917428707323899</v>
      </c>
      <c r="U9" s="14">
        <v>0.30096968824991199</v>
      </c>
      <c r="V9" s="14">
        <v>0.32449003426629403</v>
      </c>
      <c r="W9" s="14">
        <v>0.25170569423365302</v>
      </c>
      <c r="X9" s="14">
        <v>0.22685422300663899</v>
      </c>
      <c r="Y9" s="14">
        <v>0.27635858284364201</v>
      </c>
      <c r="Z9" s="14">
        <v>0.292451346131677</v>
      </c>
      <c r="AA9" s="14"/>
      <c r="AB9" s="14">
        <v>0.235087507258639</v>
      </c>
      <c r="AC9" s="14">
        <v>0.27057736036129498</v>
      </c>
      <c r="AD9" s="14">
        <v>0.32084721906821001</v>
      </c>
      <c r="AE9" s="14">
        <v>0.339631073578467</v>
      </c>
      <c r="AF9" s="14">
        <v>0.25566135776735899</v>
      </c>
      <c r="AG9" s="14"/>
      <c r="AH9" s="14">
        <v>0.37604595559947201</v>
      </c>
      <c r="AI9" s="14">
        <v>0.25079056588278897</v>
      </c>
      <c r="AJ9" s="14"/>
      <c r="AK9" s="14">
        <v>0.37169580884799902</v>
      </c>
      <c r="AL9" s="14">
        <v>0.253847926080915</v>
      </c>
      <c r="AM9" s="14"/>
      <c r="AN9" s="14">
        <v>0.36518762642243302</v>
      </c>
      <c r="AO9" s="14">
        <v>0.223688208601489</v>
      </c>
      <c r="AP9" s="14"/>
      <c r="AQ9" s="14">
        <v>0.37302827344115602</v>
      </c>
      <c r="AR9" s="14">
        <v>0.25621673725609101</v>
      </c>
      <c r="AS9" s="14">
        <v>0.27467133874660699</v>
      </c>
    </row>
    <row r="10" spans="2:45" x14ac:dyDescent="0.35">
      <c r="B10" s="15" t="s">
        <v>141</v>
      </c>
      <c r="C10" s="14">
        <v>0.46744880814214101</v>
      </c>
      <c r="D10" s="14">
        <v>0.47864415056350201</v>
      </c>
      <c r="E10" s="14">
        <v>0.45706437362469399</v>
      </c>
      <c r="F10" s="14"/>
      <c r="G10" s="14">
        <v>0.44886041677775601</v>
      </c>
      <c r="H10" s="14">
        <v>0.467103049412598</v>
      </c>
      <c r="I10" s="14">
        <v>0.51821164694251098</v>
      </c>
      <c r="J10" s="14">
        <v>0.43504608548595802</v>
      </c>
      <c r="K10" s="14">
        <v>0.46465501737757797</v>
      </c>
      <c r="L10" s="14"/>
      <c r="M10" s="14">
        <v>0.46911476818105402</v>
      </c>
      <c r="N10" s="14">
        <v>0.50954747982979798</v>
      </c>
      <c r="O10" s="14">
        <v>0.461698338727899</v>
      </c>
      <c r="P10" s="14">
        <v>0.42677935596991501</v>
      </c>
      <c r="Q10" s="14"/>
      <c r="R10" s="14">
        <v>0.41745977912740101</v>
      </c>
      <c r="S10" s="14">
        <v>0.50260437791768897</v>
      </c>
      <c r="T10" s="14">
        <v>0.47051026249884997</v>
      </c>
      <c r="U10" s="14">
        <v>0.44009794062035601</v>
      </c>
      <c r="V10" s="14">
        <v>0.44541003015979802</v>
      </c>
      <c r="W10" s="14">
        <v>0.52338691048673902</v>
      </c>
      <c r="X10" s="14">
        <v>0.476273198653486</v>
      </c>
      <c r="Y10" s="14">
        <v>0.52604422841948095</v>
      </c>
      <c r="Z10" s="14">
        <v>0.449136359387524</v>
      </c>
      <c r="AA10" s="14"/>
      <c r="AB10" s="14">
        <v>0.46538154781416202</v>
      </c>
      <c r="AC10" s="14">
        <v>0.458916445991564</v>
      </c>
      <c r="AD10" s="14">
        <v>0.47122318305520799</v>
      </c>
      <c r="AE10" s="14">
        <v>0.46639797248847498</v>
      </c>
      <c r="AF10" s="14">
        <v>0.53703362320214199</v>
      </c>
      <c r="AG10" s="14"/>
      <c r="AH10" s="14">
        <v>0.44159128482314403</v>
      </c>
      <c r="AI10" s="14">
        <v>0.482310014871354</v>
      </c>
      <c r="AJ10" s="14"/>
      <c r="AK10" s="14">
        <v>0.46453279362952798</v>
      </c>
      <c r="AL10" s="14">
        <v>0.465738125100777</v>
      </c>
      <c r="AM10" s="14"/>
      <c r="AN10" s="14">
        <v>0.45915225811563598</v>
      </c>
      <c r="AO10" s="14">
        <v>0.47550020374080798</v>
      </c>
      <c r="AP10" s="14"/>
      <c r="AQ10" s="14">
        <v>0.43949144536360701</v>
      </c>
      <c r="AR10" s="14">
        <v>0.48253464797939</v>
      </c>
      <c r="AS10" s="14">
        <v>0.46723348053781999</v>
      </c>
    </row>
    <row r="11" spans="2:45" x14ac:dyDescent="0.35">
      <c r="B11" s="15" t="s">
        <v>142</v>
      </c>
      <c r="C11" s="14">
        <v>0.16961472774721101</v>
      </c>
      <c r="D11" s="14">
        <v>0.170075704397361</v>
      </c>
      <c r="E11" s="14">
        <v>0.169483223530316</v>
      </c>
      <c r="F11" s="14"/>
      <c r="G11" s="14">
        <v>0.18848338769891501</v>
      </c>
      <c r="H11" s="14">
        <v>0.14304687982860401</v>
      </c>
      <c r="I11" s="14">
        <v>0.162170206596252</v>
      </c>
      <c r="J11" s="14">
        <v>0.16983140611519101</v>
      </c>
      <c r="K11" s="14">
        <v>0.191651791891986</v>
      </c>
      <c r="L11" s="14"/>
      <c r="M11" s="14">
        <v>0.11814522010008401</v>
      </c>
      <c r="N11" s="14">
        <v>0.17675729181708599</v>
      </c>
      <c r="O11" s="14">
        <v>0.19050212937618399</v>
      </c>
      <c r="P11" s="14">
        <v>0.196101967027216</v>
      </c>
      <c r="Q11" s="14"/>
      <c r="R11" s="14">
        <v>0.15061788348815999</v>
      </c>
      <c r="S11" s="14">
        <v>0.18191784493639401</v>
      </c>
      <c r="T11" s="14">
        <v>0.13929530487866701</v>
      </c>
      <c r="U11" s="14">
        <v>0.18705600604588801</v>
      </c>
      <c r="V11" s="14">
        <v>0.15284569557667099</v>
      </c>
      <c r="W11" s="14">
        <v>0.15137149645178699</v>
      </c>
      <c r="X11" s="14">
        <v>0.19538024686764099</v>
      </c>
      <c r="Y11" s="14">
        <v>0.14850118190616499</v>
      </c>
      <c r="Z11" s="14">
        <v>0.20043316580378401</v>
      </c>
      <c r="AA11" s="14"/>
      <c r="AB11" s="14">
        <v>0.22126079531770401</v>
      </c>
      <c r="AC11" s="14">
        <v>0.17455486337561699</v>
      </c>
      <c r="AD11" s="14">
        <v>0.13506148253981001</v>
      </c>
      <c r="AE11" s="14">
        <v>0.15298131455723099</v>
      </c>
      <c r="AF11" s="14">
        <v>0.17088598352909501</v>
      </c>
      <c r="AG11" s="14"/>
      <c r="AH11" s="14">
        <v>0.121803219870059</v>
      </c>
      <c r="AI11" s="14">
        <v>0.18592321147295701</v>
      </c>
      <c r="AJ11" s="14"/>
      <c r="AK11" s="14">
        <v>0.119981730367457</v>
      </c>
      <c r="AL11" s="14">
        <v>0.18905495771139799</v>
      </c>
      <c r="AM11" s="14"/>
      <c r="AN11" s="14">
        <v>0.12200727951379201</v>
      </c>
      <c r="AO11" s="14">
        <v>0.205279079084245</v>
      </c>
      <c r="AP11" s="14"/>
      <c r="AQ11" s="14">
        <v>0.135771185548381</v>
      </c>
      <c r="AR11" s="14">
        <v>0.18032976373000201</v>
      </c>
      <c r="AS11" s="14">
        <v>0.17173583785190599</v>
      </c>
    </row>
    <row r="12" spans="2:45" x14ac:dyDescent="0.35">
      <c r="B12" s="15" t="s">
        <v>143</v>
      </c>
      <c r="C12" s="14">
        <v>4.67903807994915E-2</v>
      </c>
      <c r="D12" s="14">
        <v>4.80803830044889E-2</v>
      </c>
      <c r="E12" s="14">
        <v>4.5579891212910298E-2</v>
      </c>
      <c r="F12" s="14"/>
      <c r="G12" s="14">
        <v>5.1553969053801697E-2</v>
      </c>
      <c r="H12" s="14">
        <v>4.2947646600869402E-2</v>
      </c>
      <c r="I12" s="14">
        <v>4.5718100368751097E-2</v>
      </c>
      <c r="J12" s="14">
        <v>5.1773827691750297E-2</v>
      </c>
      <c r="K12" s="14">
        <v>4.1790335080516702E-2</v>
      </c>
      <c r="L12" s="14"/>
      <c r="M12" s="14">
        <v>3.7364419040569002E-2</v>
      </c>
      <c r="N12" s="14">
        <v>4.1908884118585503E-2</v>
      </c>
      <c r="O12" s="14">
        <v>3.6946881187283301E-2</v>
      </c>
      <c r="P12" s="14">
        <v>7.1617462834977302E-2</v>
      </c>
      <c r="Q12" s="14"/>
      <c r="R12" s="14">
        <v>4.9470826574126499E-2</v>
      </c>
      <c r="S12" s="14">
        <v>5.9345512116596603E-2</v>
      </c>
      <c r="T12" s="14">
        <v>6.79130813232771E-2</v>
      </c>
      <c r="U12" s="14">
        <v>5.5267554798904897E-2</v>
      </c>
      <c r="V12" s="14">
        <v>3.4586238134577903E-2</v>
      </c>
      <c r="W12" s="14">
        <v>2.5715149206934299E-2</v>
      </c>
      <c r="X12" s="14">
        <v>5.8043246426607201E-2</v>
      </c>
      <c r="Y12" s="14">
        <v>3.5254540451081402E-2</v>
      </c>
      <c r="Z12" s="14">
        <v>2.5155786022871801E-2</v>
      </c>
      <c r="AA12" s="14"/>
      <c r="AB12" s="14">
        <v>5.5630994949277299E-2</v>
      </c>
      <c r="AC12" s="14">
        <v>5.3035988539793202E-2</v>
      </c>
      <c r="AD12" s="14">
        <v>3.8297253725219103E-2</v>
      </c>
      <c r="AE12" s="14">
        <v>3.0760787315004999E-2</v>
      </c>
      <c r="AF12" s="14">
        <v>0</v>
      </c>
      <c r="AG12" s="14"/>
      <c r="AH12" s="14">
        <v>4.1220763530932701E-2</v>
      </c>
      <c r="AI12" s="14">
        <v>4.73266539034502E-2</v>
      </c>
      <c r="AJ12" s="14"/>
      <c r="AK12" s="14">
        <v>3.0247751040565499E-2</v>
      </c>
      <c r="AL12" s="14">
        <v>5.2822386634023499E-2</v>
      </c>
      <c r="AM12" s="14"/>
      <c r="AN12" s="14">
        <v>3.2433874109930302E-2</v>
      </c>
      <c r="AO12" s="14">
        <v>5.6754517404060199E-2</v>
      </c>
      <c r="AP12" s="14"/>
      <c r="AQ12" s="14">
        <v>2.7226465807236599E-2</v>
      </c>
      <c r="AR12" s="14">
        <v>4.9344613363475703E-2</v>
      </c>
      <c r="AS12" s="14">
        <v>5.9896410890691101E-2</v>
      </c>
    </row>
    <row r="13" spans="2:45" x14ac:dyDescent="0.35">
      <c r="B13" s="15" t="s">
        <v>144</v>
      </c>
      <c r="C13" s="14">
        <v>1.53774063049623E-2</v>
      </c>
      <c r="D13" s="14">
        <v>1.7243688357602701E-2</v>
      </c>
      <c r="E13" s="14">
        <v>1.3523144687601799E-2</v>
      </c>
      <c r="F13" s="14"/>
      <c r="G13" s="14">
        <v>3.2459089110613702E-2</v>
      </c>
      <c r="H13" s="14">
        <v>1.71341951814067E-2</v>
      </c>
      <c r="I13" s="14">
        <v>1.15537574065212E-2</v>
      </c>
      <c r="J13" s="14">
        <v>1.3948636578954499E-2</v>
      </c>
      <c r="K13" s="14">
        <v>2.0239514513656601E-3</v>
      </c>
      <c r="L13" s="14"/>
      <c r="M13" s="14">
        <v>1.34613855360237E-2</v>
      </c>
      <c r="N13" s="14">
        <v>1.6418603294020701E-2</v>
      </c>
      <c r="O13" s="14">
        <v>1.7159681370449601E-2</v>
      </c>
      <c r="P13" s="14">
        <v>1.50990256379734E-2</v>
      </c>
      <c r="Q13" s="14"/>
      <c r="R13" s="14">
        <v>8.4183861518568395E-3</v>
      </c>
      <c r="S13" s="14">
        <v>7.3846117102160502E-3</v>
      </c>
      <c r="T13" s="14">
        <v>2.5887039878255101E-2</v>
      </c>
      <c r="U13" s="14">
        <v>6.82133461641666E-3</v>
      </c>
      <c r="V13" s="14">
        <v>3.1074608641215001E-2</v>
      </c>
      <c r="W13" s="14">
        <v>1.8276762014000501E-2</v>
      </c>
      <c r="X13" s="14">
        <v>2.50476433295015E-2</v>
      </c>
      <c r="Y13" s="14">
        <v>0</v>
      </c>
      <c r="Z13" s="14">
        <v>1.8327863717130199E-2</v>
      </c>
      <c r="AA13" s="14"/>
      <c r="AB13" s="14">
        <v>1.442816841511E-2</v>
      </c>
      <c r="AC13" s="14">
        <v>1.8782981753988799E-2</v>
      </c>
      <c r="AD13" s="14">
        <v>1.7710835796081001E-2</v>
      </c>
      <c r="AE13" s="14">
        <v>3.1758717110478901E-3</v>
      </c>
      <c r="AF13" s="14">
        <v>0</v>
      </c>
      <c r="AG13" s="14"/>
      <c r="AH13" s="14">
        <v>8.3958821244762005E-3</v>
      </c>
      <c r="AI13" s="14">
        <v>1.66635624358469E-2</v>
      </c>
      <c r="AJ13" s="14"/>
      <c r="AK13" s="14">
        <v>1.0014644672261999E-2</v>
      </c>
      <c r="AL13" s="14">
        <v>1.81853016786435E-2</v>
      </c>
      <c r="AM13" s="14"/>
      <c r="AN13" s="14">
        <v>1.23327596347634E-2</v>
      </c>
      <c r="AO13" s="14">
        <v>1.7449246583785799E-2</v>
      </c>
      <c r="AP13" s="14"/>
      <c r="AQ13" s="14">
        <v>1.32887314642964E-2</v>
      </c>
      <c r="AR13" s="14">
        <v>1.61994535301609E-2</v>
      </c>
      <c r="AS13" s="14">
        <v>1.01888087304463E-2</v>
      </c>
    </row>
    <row r="14" spans="2:45" x14ac:dyDescent="0.35">
      <c r="B14" s="15" t="s">
        <v>70</v>
      </c>
      <c r="C14" s="14">
        <v>1.6005670664210801E-2</v>
      </c>
      <c r="D14" s="14">
        <v>1.31177867060194E-2</v>
      </c>
      <c r="E14" s="14">
        <v>1.8040773102403401E-2</v>
      </c>
      <c r="F14" s="14"/>
      <c r="G14" s="14">
        <v>8.9709262075179999E-3</v>
      </c>
      <c r="H14" s="14">
        <v>1.7700639022813699E-2</v>
      </c>
      <c r="I14" s="14">
        <v>5.0302771023564502E-3</v>
      </c>
      <c r="J14" s="14">
        <v>2.6965418330878399E-2</v>
      </c>
      <c r="K14" s="14">
        <v>2.1173109337776799E-2</v>
      </c>
      <c r="L14" s="14"/>
      <c r="M14" s="14">
        <v>1.74726809559912E-2</v>
      </c>
      <c r="N14" s="14">
        <v>1.7601431917909399E-2</v>
      </c>
      <c r="O14" s="14">
        <v>8.7851376567065903E-3</v>
      </c>
      <c r="P14" s="14">
        <v>1.94302474551671E-2</v>
      </c>
      <c r="Q14" s="14"/>
      <c r="R14" s="14">
        <v>1.1832964055493399E-2</v>
      </c>
      <c r="S14" s="14">
        <v>1.8093710989770698E-2</v>
      </c>
      <c r="T14" s="14">
        <v>1.72200243477123E-2</v>
      </c>
      <c r="U14" s="14">
        <v>9.7874756685219898E-3</v>
      </c>
      <c r="V14" s="14">
        <v>1.15933932214445E-2</v>
      </c>
      <c r="W14" s="14">
        <v>2.9543987606885799E-2</v>
      </c>
      <c r="X14" s="14">
        <v>1.8401441716125001E-2</v>
      </c>
      <c r="Y14" s="14">
        <v>1.38414663796292E-2</v>
      </c>
      <c r="Z14" s="14">
        <v>1.4495478937012999E-2</v>
      </c>
      <c r="AA14" s="14"/>
      <c r="AB14" s="14">
        <v>8.2109862451077605E-3</v>
      </c>
      <c r="AC14" s="14">
        <v>2.4132359977742199E-2</v>
      </c>
      <c r="AD14" s="14">
        <v>1.6860025815472201E-2</v>
      </c>
      <c r="AE14" s="14">
        <v>7.0529803497741796E-3</v>
      </c>
      <c r="AF14" s="14">
        <v>3.6419035501404497E-2</v>
      </c>
      <c r="AG14" s="14"/>
      <c r="AH14" s="14">
        <v>1.09428940519164E-2</v>
      </c>
      <c r="AI14" s="14">
        <v>1.6985991433602798E-2</v>
      </c>
      <c r="AJ14" s="14"/>
      <c r="AK14" s="14">
        <v>3.52727144218835E-3</v>
      </c>
      <c r="AL14" s="14">
        <v>2.0351302794243801E-2</v>
      </c>
      <c r="AM14" s="14"/>
      <c r="AN14" s="14">
        <v>8.8862022034450292E-3</v>
      </c>
      <c r="AO14" s="14">
        <v>2.1328744585612E-2</v>
      </c>
      <c r="AP14" s="14"/>
      <c r="AQ14" s="14">
        <v>1.11938983753234E-2</v>
      </c>
      <c r="AR14" s="14">
        <v>1.53747841408798E-2</v>
      </c>
      <c r="AS14" s="14">
        <v>1.6274123242528998E-2</v>
      </c>
    </row>
    <row r="15" spans="2:45" x14ac:dyDescent="0.35">
      <c r="B15" s="15" t="s">
        <v>145</v>
      </c>
      <c r="C15" s="18">
        <v>0.752211814484125</v>
      </c>
      <c r="D15" s="18">
        <v>0.75148243753452804</v>
      </c>
      <c r="E15" s="18">
        <v>0.75337296746676896</v>
      </c>
      <c r="F15" s="18"/>
      <c r="G15" s="18">
        <v>0.71853262792915196</v>
      </c>
      <c r="H15" s="18">
        <v>0.77917063936630604</v>
      </c>
      <c r="I15" s="18">
        <v>0.77552765852611905</v>
      </c>
      <c r="J15" s="18">
        <v>0.73748071128322601</v>
      </c>
      <c r="K15" s="18">
        <v>0.74336081223835504</v>
      </c>
      <c r="L15" s="18"/>
      <c r="M15" s="18">
        <v>0.81355629436733201</v>
      </c>
      <c r="N15" s="18">
        <v>0.74731378885239796</v>
      </c>
      <c r="O15" s="18">
        <v>0.74660617040937705</v>
      </c>
      <c r="P15" s="18">
        <v>0.69775129704466599</v>
      </c>
      <c r="Q15" s="18"/>
      <c r="R15" s="18">
        <v>0.77965993973036296</v>
      </c>
      <c r="S15" s="18">
        <v>0.73325832024702298</v>
      </c>
      <c r="T15" s="18">
        <v>0.74968454957208897</v>
      </c>
      <c r="U15" s="18">
        <v>0.741067628870268</v>
      </c>
      <c r="V15" s="18">
        <v>0.76990006442609205</v>
      </c>
      <c r="W15" s="18">
        <v>0.77509260472039199</v>
      </c>
      <c r="X15" s="18">
        <v>0.70312742166012498</v>
      </c>
      <c r="Y15" s="18">
        <v>0.80240281126312396</v>
      </c>
      <c r="Z15" s="18">
        <v>0.74158770551920095</v>
      </c>
      <c r="AA15" s="18"/>
      <c r="AB15" s="18">
        <v>0.70046905507280099</v>
      </c>
      <c r="AC15" s="18">
        <v>0.72949380635285899</v>
      </c>
      <c r="AD15" s="18">
        <v>0.79207040212341795</v>
      </c>
      <c r="AE15" s="18">
        <v>0.80602904606694203</v>
      </c>
      <c r="AF15" s="18">
        <v>0.79269498096950097</v>
      </c>
      <c r="AG15" s="18"/>
      <c r="AH15" s="18">
        <v>0.81763724042261599</v>
      </c>
      <c r="AI15" s="18">
        <v>0.73310058075414297</v>
      </c>
      <c r="AJ15" s="18"/>
      <c r="AK15" s="18">
        <v>0.83622860247752695</v>
      </c>
      <c r="AL15" s="18">
        <v>0.71958605118169205</v>
      </c>
      <c r="AM15" s="18"/>
      <c r="AN15" s="18">
        <v>0.82433988453806994</v>
      </c>
      <c r="AO15" s="18">
        <v>0.69918841234229701</v>
      </c>
      <c r="AP15" s="18"/>
      <c r="AQ15" s="18">
        <v>0.81251971880476304</v>
      </c>
      <c r="AR15" s="18">
        <v>0.73875138523548101</v>
      </c>
      <c r="AS15" s="18">
        <v>0.74190481928442698</v>
      </c>
    </row>
    <row r="16" spans="2:45" x14ac:dyDescent="0.35">
      <c r="B16" s="15" t="s">
        <v>146</v>
      </c>
      <c r="C16" s="18">
        <v>6.2167787104453802E-2</v>
      </c>
      <c r="D16" s="18">
        <v>6.5324071362091493E-2</v>
      </c>
      <c r="E16" s="18">
        <v>5.9103035900512101E-2</v>
      </c>
      <c r="F16" s="18"/>
      <c r="G16" s="18">
        <v>8.40130581644154E-2</v>
      </c>
      <c r="H16" s="18">
        <v>6.0081841782275998E-2</v>
      </c>
      <c r="I16" s="18">
        <v>5.72718577752723E-2</v>
      </c>
      <c r="J16" s="18">
        <v>6.57224642707048E-2</v>
      </c>
      <c r="K16" s="18">
        <v>4.38142865318824E-2</v>
      </c>
      <c r="L16" s="18"/>
      <c r="M16" s="18">
        <v>5.0825804576592699E-2</v>
      </c>
      <c r="N16" s="18">
        <v>5.8327487412606203E-2</v>
      </c>
      <c r="O16" s="18">
        <v>5.4106562557732801E-2</v>
      </c>
      <c r="P16" s="18">
        <v>8.6716488472950701E-2</v>
      </c>
      <c r="Q16" s="18"/>
      <c r="R16" s="18">
        <v>5.7889212725983401E-2</v>
      </c>
      <c r="S16" s="18">
        <v>6.6730123826812607E-2</v>
      </c>
      <c r="T16" s="18">
        <v>9.3800121201532194E-2</v>
      </c>
      <c r="U16" s="18">
        <v>6.2088889415321501E-2</v>
      </c>
      <c r="V16" s="18">
        <v>6.5660846775792897E-2</v>
      </c>
      <c r="W16" s="18">
        <v>4.39919112209348E-2</v>
      </c>
      <c r="X16" s="18">
        <v>8.3090889756108705E-2</v>
      </c>
      <c r="Y16" s="18">
        <v>3.5254540451081402E-2</v>
      </c>
      <c r="Z16" s="18">
        <v>4.3483649740002003E-2</v>
      </c>
      <c r="AA16" s="18"/>
      <c r="AB16" s="18">
        <v>7.0059163364387306E-2</v>
      </c>
      <c r="AC16" s="18">
        <v>7.1818970293782106E-2</v>
      </c>
      <c r="AD16" s="18">
        <v>5.6008089521300097E-2</v>
      </c>
      <c r="AE16" s="18">
        <v>3.3936659026052897E-2</v>
      </c>
      <c r="AF16" s="18">
        <v>0</v>
      </c>
      <c r="AG16" s="18"/>
      <c r="AH16" s="18">
        <v>4.9616645655408902E-2</v>
      </c>
      <c r="AI16" s="18">
        <v>6.3990216339296996E-2</v>
      </c>
      <c r="AJ16" s="18"/>
      <c r="AK16" s="18">
        <v>4.0262395712827498E-2</v>
      </c>
      <c r="AL16" s="18">
        <v>7.1007688312666906E-2</v>
      </c>
      <c r="AM16" s="18"/>
      <c r="AN16" s="18">
        <v>4.4766633744693703E-2</v>
      </c>
      <c r="AO16" s="18">
        <v>7.4203763987846005E-2</v>
      </c>
      <c r="AP16" s="18"/>
      <c r="AQ16" s="18">
        <v>4.0515197271533E-2</v>
      </c>
      <c r="AR16" s="18">
        <v>6.5544066893636593E-2</v>
      </c>
      <c r="AS16" s="18">
        <v>7.0085219621137396E-2</v>
      </c>
    </row>
    <row r="17" spans="2:45" x14ac:dyDescent="0.35">
      <c r="B17" s="15" t="s">
        <v>72</v>
      </c>
      <c r="C17" s="19">
        <v>0.69004402737967097</v>
      </c>
      <c r="D17" s="19">
        <v>0.68615836617243697</v>
      </c>
      <c r="E17" s="19">
        <v>0.69426993156625705</v>
      </c>
      <c r="F17" s="19"/>
      <c r="G17" s="19">
        <v>0.634519569764736</v>
      </c>
      <c r="H17" s="19">
        <v>0.71908879758402999</v>
      </c>
      <c r="I17" s="19">
        <v>0.71825580075084705</v>
      </c>
      <c r="J17" s="19">
        <v>0.67175824701252096</v>
      </c>
      <c r="K17" s="19">
        <v>0.69954652570647202</v>
      </c>
      <c r="L17" s="19"/>
      <c r="M17" s="19">
        <v>0.76273048979073998</v>
      </c>
      <c r="N17" s="19">
        <v>0.688986301439792</v>
      </c>
      <c r="O17" s="19">
        <v>0.69249960785164399</v>
      </c>
      <c r="P17" s="19">
        <v>0.61103480857171599</v>
      </c>
      <c r="Q17" s="19"/>
      <c r="R17" s="19">
        <v>0.72177072700438005</v>
      </c>
      <c r="S17" s="19">
        <v>0.66652819642021</v>
      </c>
      <c r="T17" s="19">
        <v>0.65588442837055605</v>
      </c>
      <c r="U17" s="19">
        <v>0.67897873945494702</v>
      </c>
      <c r="V17" s="19">
        <v>0.70423921765029895</v>
      </c>
      <c r="W17" s="19">
        <v>0.73110069349945705</v>
      </c>
      <c r="X17" s="19">
        <v>0.62003653190401697</v>
      </c>
      <c r="Y17" s="19">
        <v>0.76714827081204195</v>
      </c>
      <c r="Z17" s="19">
        <v>0.69810405577919898</v>
      </c>
      <c r="AA17" s="19"/>
      <c r="AB17" s="19">
        <v>0.63040989170841399</v>
      </c>
      <c r="AC17" s="19">
        <v>0.65767483605907695</v>
      </c>
      <c r="AD17" s="19">
        <v>0.73606231260211796</v>
      </c>
      <c r="AE17" s="19">
        <v>0.77209238704088901</v>
      </c>
      <c r="AF17" s="19">
        <v>0.79269498096950097</v>
      </c>
      <c r="AG17" s="19"/>
      <c r="AH17" s="19">
        <v>0.76802059476720697</v>
      </c>
      <c r="AI17" s="19">
        <v>0.66911036441484595</v>
      </c>
      <c r="AJ17" s="19"/>
      <c r="AK17" s="19">
        <v>0.79596620676469998</v>
      </c>
      <c r="AL17" s="19">
        <v>0.64857836286902504</v>
      </c>
      <c r="AM17" s="19"/>
      <c r="AN17" s="19">
        <v>0.77957325079337603</v>
      </c>
      <c r="AO17" s="19">
        <v>0.624984648354451</v>
      </c>
      <c r="AP17" s="19"/>
      <c r="AQ17" s="19">
        <v>0.77200452153322996</v>
      </c>
      <c r="AR17" s="19">
        <v>0.673207318341845</v>
      </c>
      <c r="AS17" s="19">
        <v>0.67181959966328997</v>
      </c>
    </row>
    <row r="18" spans="2:45" x14ac:dyDescent="0.35">
      <c r="B18" s="16"/>
    </row>
    <row r="19" spans="2:45" x14ac:dyDescent="0.35">
      <c r="B19" t="s">
        <v>74</v>
      </c>
    </row>
    <row r="20" spans="2:45" x14ac:dyDescent="0.35">
      <c r="B20" t="s">
        <v>75</v>
      </c>
    </row>
    <row r="22" spans="2:45" x14ac:dyDescent="0.35">
      <c r="B22"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S22"/>
  <sheetViews>
    <sheetView showGridLines="0" workbookViewId="0">
      <pane xSplit="2" topLeftCell="C1" activePane="topRight" state="frozen"/>
      <selection pane="topRight" activeCell="C24" sqref="C24"/>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153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140</v>
      </c>
      <c r="C9" s="14">
        <v>0.26243149432117202</v>
      </c>
      <c r="D9" s="14">
        <v>0.24847151694691699</v>
      </c>
      <c r="E9" s="14">
        <v>0.27704479299668999</v>
      </c>
      <c r="F9" s="14"/>
      <c r="G9" s="14">
        <v>0.29511722145349001</v>
      </c>
      <c r="H9" s="14">
        <v>0.32635264225688998</v>
      </c>
      <c r="I9" s="14">
        <v>0.25316978541873397</v>
      </c>
      <c r="J9" s="14">
        <v>0.228447953183918</v>
      </c>
      <c r="K9" s="14">
        <v>0.20319595196777701</v>
      </c>
      <c r="L9" s="14"/>
      <c r="M9" s="14">
        <v>0.27925992098464503</v>
      </c>
      <c r="N9" s="14">
        <v>0.219506602631938</v>
      </c>
      <c r="O9" s="14">
        <v>0.29468814285262801</v>
      </c>
      <c r="P9" s="14">
        <v>0.25954454190958398</v>
      </c>
      <c r="Q9" s="14"/>
      <c r="R9" s="14">
        <v>0.34935632147327</v>
      </c>
      <c r="S9" s="14">
        <v>0.218564814325619</v>
      </c>
      <c r="T9" s="14">
        <v>0.24958425683758201</v>
      </c>
      <c r="U9" s="14">
        <v>0.26298229608564999</v>
      </c>
      <c r="V9" s="14">
        <v>0.30473510157036598</v>
      </c>
      <c r="W9" s="14">
        <v>0.23935501664329001</v>
      </c>
      <c r="X9" s="14">
        <v>0.236525005896777</v>
      </c>
      <c r="Y9" s="14">
        <v>0.18584618230316099</v>
      </c>
      <c r="Z9" s="14">
        <v>0.25693751337295401</v>
      </c>
      <c r="AA9" s="14"/>
      <c r="AB9" s="14">
        <v>0.24432679796307499</v>
      </c>
      <c r="AC9" s="14">
        <v>0.21946016971969001</v>
      </c>
      <c r="AD9" s="14">
        <v>0.313900463928593</v>
      </c>
      <c r="AE9" s="14">
        <v>0.27781637160959999</v>
      </c>
      <c r="AF9" s="14">
        <v>0.21290555720902299</v>
      </c>
      <c r="AG9" s="14"/>
      <c r="AH9" s="14">
        <v>0.32731876172650698</v>
      </c>
      <c r="AI9" s="14">
        <v>0.24503529655564399</v>
      </c>
      <c r="AJ9" s="14"/>
      <c r="AK9" s="14">
        <v>0.29585432097665898</v>
      </c>
      <c r="AL9" s="14">
        <v>0.25278857425760398</v>
      </c>
      <c r="AM9" s="14"/>
      <c r="AN9" s="14">
        <v>0.33711662034141698</v>
      </c>
      <c r="AO9" s="14">
        <v>0.20340815588226299</v>
      </c>
      <c r="AP9" s="14"/>
      <c r="AQ9" s="14">
        <v>0.30727319179791801</v>
      </c>
      <c r="AR9" s="14">
        <v>0.248220354526966</v>
      </c>
      <c r="AS9" s="14">
        <v>0.263578537600069</v>
      </c>
    </row>
    <row r="10" spans="2:45" x14ac:dyDescent="0.35">
      <c r="B10" s="15" t="s">
        <v>141</v>
      </c>
      <c r="C10" s="14">
        <v>0.44606406242067498</v>
      </c>
      <c r="D10" s="14">
        <v>0.45969338849081598</v>
      </c>
      <c r="E10" s="14">
        <v>0.43121065884786702</v>
      </c>
      <c r="F10" s="14"/>
      <c r="G10" s="14">
        <v>0.42834119600485998</v>
      </c>
      <c r="H10" s="14">
        <v>0.44934762990459198</v>
      </c>
      <c r="I10" s="14">
        <v>0.46100933527754401</v>
      </c>
      <c r="J10" s="14">
        <v>0.43328638833285499</v>
      </c>
      <c r="K10" s="14">
        <v>0.457702581831118</v>
      </c>
      <c r="L10" s="14"/>
      <c r="M10" s="14">
        <v>0.46150786221745999</v>
      </c>
      <c r="N10" s="14">
        <v>0.47247853129308498</v>
      </c>
      <c r="O10" s="14">
        <v>0.43852642897537902</v>
      </c>
      <c r="P10" s="14">
        <v>0.41226616375078501</v>
      </c>
      <c r="Q10" s="14"/>
      <c r="R10" s="14">
        <v>0.42893951498266703</v>
      </c>
      <c r="S10" s="14">
        <v>0.48387007545542599</v>
      </c>
      <c r="T10" s="14">
        <v>0.42015506052049501</v>
      </c>
      <c r="U10" s="14">
        <v>0.444028692373786</v>
      </c>
      <c r="V10" s="14">
        <v>0.37671713976543603</v>
      </c>
      <c r="W10" s="14">
        <v>0.49601541906601898</v>
      </c>
      <c r="X10" s="14">
        <v>0.45066840704667799</v>
      </c>
      <c r="Y10" s="14">
        <v>0.47094307506279798</v>
      </c>
      <c r="Z10" s="14">
        <v>0.43856107335025701</v>
      </c>
      <c r="AA10" s="14"/>
      <c r="AB10" s="14">
        <v>0.453057402490463</v>
      </c>
      <c r="AC10" s="14">
        <v>0.45226950921722903</v>
      </c>
      <c r="AD10" s="14">
        <v>0.42119457776743802</v>
      </c>
      <c r="AE10" s="14">
        <v>0.476983646824717</v>
      </c>
      <c r="AF10" s="14">
        <v>0.51861281817968696</v>
      </c>
      <c r="AG10" s="14"/>
      <c r="AH10" s="14">
        <v>0.47853462931445701</v>
      </c>
      <c r="AI10" s="14">
        <v>0.44019193110034599</v>
      </c>
      <c r="AJ10" s="14"/>
      <c r="AK10" s="14">
        <v>0.50190492509447004</v>
      </c>
      <c r="AL10" s="14">
        <v>0.42453107405457102</v>
      </c>
      <c r="AM10" s="14"/>
      <c r="AN10" s="14">
        <v>0.448195047571528</v>
      </c>
      <c r="AO10" s="14">
        <v>0.44821410176163801</v>
      </c>
      <c r="AP10" s="14"/>
      <c r="AQ10" s="14">
        <v>0.44610542402694597</v>
      </c>
      <c r="AR10" s="14">
        <v>0.44998432949016998</v>
      </c>
      <c r="AS10" s="14">
        <v>0.44411626043264302</v>
      </c>
    </row>
    <row r="11" spans="2:45" x14ac:dyDescent="0.35">
      <c r="B11" s="15" t="s">
        <v>142</v>
      </c>
      <c r="C11" s="14">
        <v>0.210806458594963</v>
      </c>
      <c r="D11" s="14">
        <v>0.22002777457129599</v>
      </c>
      <c r="E11" s="14">
        <v>0.20191001791413399</v>
      </c>
      <c r="F11" s="14"/>
      <c r="G11" s="14">
        <v>0.214392752830527</v>
      </c>
      <c r="H11" s="14">
        <v>0.15783934729617899</v>
      </c>
      <c r="I11" s="14">
        <v>0.21017443605494901</v>
      </c>
      <c r="J11" s="14">
        <v>0.22933854368048501</v>
      </c>
      <c r="K11" s="14">
        <v>0.250231194768673</v>
      </c>
      <c r="L11" s="14"/>
      <c r="M11" s="14">
        <v>0.19160148028729099</v>
      </c>
      <c r="N11" s="14">
        <v>0.226123393078211</v>
      </c>
      <c r="O11" s="14">
        <v>0.17478585460076801</v>
      </c>
      <c r="P11" s="14">
        <v>0.24297606182978501</v>
      </c>
      <c r="Q11" s="14"/>
      <c r="R11" s="14">
        <v>0.164037373418637</v>
      </c>
      <c r="S11" s="14">
        <v>0.196390277264029</v>
      </c>
      <c r="T11" s="14">
        <v>0.22238198273375001</v>
      </c>
      <c r="U11" s="14">
        <v>0.21065483959144299</v>
      </c>
      <c r="V11" s="14">
        <v>0.23947337662526</v>
      </c>
      <c r="W11" s="14">
        <v>0.166229192189534</v>
      </c>
      <c r="X11" s="14">
        <v>0.26035045405488799</v>
      </c>
      <c r="Y11" s="14">
        <v>0.22970830241353099</v>
      </c>
      <c r="Z11" s="14">
        <v>0.24648212732741001</v>
      </c>
      <c r="AA11" s="14"/>
      <c r="AB11" s="14">
        <v>0.21499453587328399</v>
      </c>
      <c r="AC11" s="14">
        <v>0.24226863223417699</v>
      </c>
      <c r="AD11" s="14">
        <v>0.181955465294008</v>
      </c>
      <c r="AE11" s="14">
        <v>0.188891520804532</v>
      </c>
      <c r="AF11" s="14">
        <v>0.21363707758771</v>
      </c>
      <c r="AG11" s="14"/>
      <c r="AH11" s="14">
        <v>0.15081382131663701</v>
      </c>
      <c r="AI11" s="14">
        <v>0.21958540307659299</v>
      </c>
      <c r="AJ11" s="14"/>
      <c r="AK11" s="14">
        <v>0.148968234541281</v>
      </c>
      <c r="AL11" s="14">
        <v>0.22838973439719301</v>
      </c>
      <c r="AM11" s="14"/>
      <c r="AN11" s="14">
        <v>0.169289768096547</v>
      </c>
      <c r="AO11" s="14">
        <v>0.24117209106211701</v>
      </c>
      <c r="AP11" s="14"/>
      <c r="AQ11" s="14">
        <v>0.172251751038343</v>
      </c>
      <c r="AR11" s="14">
        <v>0.22165712269183599</v>
      </c>
      <c r="AS11" s="14">
        <v>0.201279127606591</v>
      </c>
    </row>
    <row r="12" spans="2:45" x14ac:dyDescent="0.35">
      <c r="B12" s="15" t="s">
        <v>143</v>
      </c>
      <c r="C12" s="14">
        <v>4.0432858295659999E-2</v>
      </c>
      <c r="D12" s="14">
        <v>3.7292883409277701E-2</v>
      </c>
      <c r="E12" s="14">
        <v>4.3683167876229799E-2</v>
      </c>
      <c r="F12" s="14"/>
      <c r="G12" s="14">
        <v>3.6810567359137701E-2</v>
      </c>
      <c r="H12" s="14">
        <v>3.39018474429209E-2</v>
      </c>
      <c r="I12" s="14">
        <v>4.0440504291541703E-2</v>
      </c>
      <c r="J12" s="14">
        <v>4.4738650211021302E-2</v>
      </c>
      <c r="K12" s="14">
        <v>4.6903387926964898E-2</v>
      </c>
      <c r="L12" s="14"/>
      <c r="M12" s="14">
        <v>3.4303673720274097E-2</v>
      </c>
      <c r="N12" s="14">
        <v>5.5099818068252399E-2</v>
      </c>
      <c r="O12" s="14">
        <v>4.3394215232733901E-2</v>
      </c>
      <c r="P12" s="14">
        <v>2.9994594824781999E-2</v>
      </c>
      <c r="Q12" s="14"/>
      <c r="R12" s="14">
        <v>2.8459469481822899E-2</v>
      </c>
      <c r="S12" s="14">
        <v>4.3727904763987302E-2</v>
      </c>
      <c r="T12" s="14">
        <v>6.1422419571969998E-2</v>
      </c>
      <c r="U12" s="14">
        <v>5.9512400192296498E-2</v>
      </c>
      <c r="V12" s="14">
        <v>4.8163233514741603E-2</v>
      </c>
      <c r="W12" s="14">
        <v>4.1874282441102001E-2</v>
      </c>
      <c r="X12" s="14">
        <v>2.9852218493942099E-2</v>
      </c>
      <c r="Y12" s="14">
        <v>3.1316011293190102E-2</v>
      </c>
      <c r="Z12" s="14">
        <v>2.3958516389177498E-2</v>
      </c>
      <c r="AA12" s="14"/>
      <c r="AB12" s="14">
        <v>4.3968552372215003E-2</v>
      </c>
      <c r="AC12" s="14">
        <v>4.39565962449864E-2</v>
      </c>
      <c r="AD12" s="14">
        <v>4.2380236742901999E-2</v>
      </c>
      <c r="AE12" s="14">
        <v>3.4740426098575902E-2</v>
      </c>
      <c r="AF12" s="14">
        <v>0</v>
      </c>
      <c r="AG12" s="14"/>
      <c r="AH12" s="14">
        <v>2.7709800046989599E-2</v>
      </c>
      <c r="AI12" s="14">
        <v>4.7357323476132897E-2</v>
      </c>
      <c r="AJ12" s="14"/>
      <c r="AK12" s="14">
        <v>3.3493788683322798E-2</v>
      </c>
      <c r="AL12" s="14">
        <v>4.6738421928996403E-2</v>
      </c>
      <c r="AM12" s="14"/>
      <c r="AN12" s="14">
        <v>2.3575955554966999E-2</v>
      </c>
      <c r="AO12" s="14">
        <v>5.3815622489625098E-2</v>
      </c>
      <c r="AP12" s="14"/>
      <c r="AQ12" s="14">
        <v>3.5170810456823597E-2</v>
      </c>
      <c r="AR12" s="14">
        <v>4.1198745882459399E-2</v>
      </c>
      <c r="AS12" s="14">
        <v>5.0330561877846298E-2</v>
      </c>
    </row>
    <row r="13" spans="2:45" x14ac:dyDescent="0.35">
      <c r="B13" s="15" t="s">
        <v>144</v>
      </c>
      <c r="C13" s="14">
        <v>8.5293816865649897E-3</v>
      </c>
      <c r="D13" s="14">
        <v>4.6095595853370202E-3</v>
      </c>
      <c r="E13" s="14">
        <v>1.2504348066561999E-2</v>
      </c>
      <c r="F13" s="14"/>
      <c r="G13" s="14">
        <v>8.7889142590618797E-3</v>
      </c>
      <c r="H13" s="14">
        <v>3.8010063651043799E-3</v>
      </c>
      <c r="I13" s="14">
        <v>8.2489238229507302E-3</v>
      </c>
      <c r="J13" s="14">
        <v>1.1163552781619899E-2</v>
      </c>
      <c r="K13" s="14">
        <v>1.1182610094397701E-2</v>
      </c>
      <c r="L13" s="14"/>
      <c r="M13" s="14">
        <v>5.9958501504775901E-3</v>
      </c>
      <c r="N13" s="14">
        <v>7.0064684396291699E-3</v>
      </c>
      <c r="O13" s="14">
        <v>7.6525889914744304E-3</v>
      </c>
      <c r="P13" s="14">
        <v>1.3785957087302E-2</v>
      </c>
      <c r="Q13" s="14"/>
      <c r="R13" s="14">
        <v>6.1568551460675098E-3</v>
      </c>
      <c r="S13" s="14">
        <v>1.0726388665693601E-2</v>
      </c>
      <c r="T13" s="14">
        <v>1.98565940231701E-2</v>
      </c>
      <c r="U13" s="14">
        <v>4.4705346292729696E-3</v>
      </c>
      <c r="V13" s="14">
        <v>1.3329250149050001E-2</v>
      </c>
      <c r="W13" s="14">
        <v>9.4290541964494792E-3</v>
      </c>
      <c r="X13" s="14">
        <v>0</v>
      </c>
      <c r="Y13" s="14">
        <v>9.0959059922094496E-3</v>
      </c>
      <c r="Z13" s="14">
        <v>5.79155890208092E-3</v>
      </c>
      <c r="AA13" s="14"/>
      <c r="AB13" s="14">
        <v>5.4647342679921204E-3</v>
      </c>
      <c r="AC13" s="14">
        <v>1.42944150312771E-2</v>
      </c>
      <c r="AD13" s="14">
        <v>3.4766217793499102E-3</v>
      </c>
      <c r="AE13" s="14">
        <v>8.6491215613429193E-3</v>
      </c>
      <c r="AF13" s="14">
        <v>1.8425511522175801E-2</v>
      </c>
      <c r="AG13" s="14"/>
      <c r="AH13" s="14">
        <v>1.2238787980220201E-3</v>
      </c>
      <c r="AI13" s="14">
        <v>1.22367210013188E-2</v>
      </c>
      <c r="AJ13" s="14"/>
      <c r="AK13" s="14">
        <v>4.3902642217036802E-3</v>
      </c>
      <c r="AL13" s="14">
        <v>1.07511938790683E-2</v>
      </c>
      <c r="AM13" s="14"/>
      <c r="AN13" s="14">
        <v>7.8295124356426698E-3</v>
      </c>
      <c r="AO13" s="14">
        <v>9.3194863730314999E-3</v>
      </c>
      <c r="AP13" s="14"/>
      <c r="AQ13" s="14">
        <v>4.6735505042750604E-3</v>
      </c>
      <c r="AR13" s="14">
        <v>1.0556005886827599E-2</v>
      </c>
      <c r="AS13" s="14">
        <v>7.7975574534585399E-3</v>
      </c>
    </row>
    <row r="14" spans="2:45" x14ac:dyDescent="0.35">
      <c r="B14" s="15" t="s">
        <v>70</v>
      </c>
      <c r="C14" s="14">
        <v>3.1735744680965197E-2</v>
      </c>
      <c r="D14" s="14">
        <v>2.99048769963558E-2</v>
      </c>
      <c r="E14" s="14">
        <v>3.3647014298516902E-2</v>
      </c>
      <c r="F14" s="14"/>
      <c r="G14" s="14">
        <v>1.6549348092923698E-2</v>
      </c>
      <c r="H14" s="14">
        <v>2.8757526734314299E-2</v>
      </c>
      <c r="I14" s="14">
        <v>2.6957015134281601E-2</v>
      </c>
      <c r="J14" s="14">
        <v>5.3024911810100397E-2</v>
      </c>
      <c r="K14" s="14">
        <v>3.0784273411069301E-2</v>
      </c>
      <c r="L14" s="14"/>
      <c r="M14" s="14">
        <v>2.7331212639851801E-2</v>
      </c>
      <c r="N14" s="14">
        <v>1.9785186488885401E-2</v>
      </c>
      <c r="O14" s="14">
        <v>4.0952769347016103E-2</v>
      </c>
      <c r="P14" s="14">
        <v>4.1432680597761597E-2</v>
      </c>
      <c r="Q14" s="14"/>
      <c r="R14" s="14">
        <v>2.3050465497535699E-2</v>
      </c>
      <c r="S14" s="14">
        <v>4.6720539525245602E-2</v>
      </c>
      <c r="T14" s="14">
        <v>2.6599686313033399E-2</v>
      </c>
      <c r="U14" s="14">
        <v>1.8351237127551798E-2</v>
      </c>
      <c r="V14" s="14">
        <v>1.7581898375147401E-2</v>
      </c>
      <c r="W14" s="14">
        <v>4.7097035463605302E-2</v>
      </c>
      <c r="X14" s="14">
        <v>2.2603914507714699E-2</v>
      </c>
      <c r="Y14" s="14">
        <v>7.3090522935110203E-2</v>
      </c>
      <c r="Z14" s="14">
        <v>2.82692106581213E-2</v>
      </c>
      <c r="AA14" s="14"/>
      <c r="AB14" s="14">
        <v>3.8187977032972102E-2</v>
      </c>
      <c r="AC14" s="14">
        <v>2.7750677552640001E-2</v>
      </c>
      <c r="AD14" s="14">
        <v>3.70926344877094E-2</v>
      </c>
      <c r="AE14" s="14">
        <v>1.2918913101232001E-2</v>
      </c>
      <c r="AF14" s="14">
        <v>3.6419035501404497E-2</v>
      </c>
      <c r="AG14" s="14"/>
      <c r="AH14" s="14">
        <v>1.4399108797387299E-2</v>
      </c>
      <c r="AI14" s="14">
        <v>3.5593324789964603E-2</v>
      </c>
      <c r="AJ14" s="14"/>
      <c r="AK14" s="14">
        <v>1.53884664825641E-2</v>
      </c>
      <c r="AL14" s="14">
        <v>3.6801001482566501E-2</v>
      </c>
      <c r="AM14" s="14"/>
      <c r="AN14" s="14">
        <v>1.3993095999898401E-2</v>
      </c>
      <c r="AO14" s="14">
        <v>4.4070542431325702E-2</v>
      </c>
      <c r="AP14" s="14"/>
      <c r="AQ14" s="14">
        <v>3.4525272175694899E-2</v>
      </c>
      <c r="AR14" s="14">
        <v>2.8383441521740702E-2</v>
      </c>
      <c r="AS14" s="14">
        <v>3.2897955029392099E-2</v>
      </c>
    </row>
    <row r="15" spans="2:45" x14ac:dyDescent="0.35">
      <c r="B15" s="15" t="s">
        <v>145</v>
      </c>
      <c r="C15" s="18">
        <v>0.70849555674184705</v>
      </c>
      <c r="D15" s="18">
        <v>0.70816490543773303</v>
      </c>
      <c r="E15" s="18">
        <v>0.70825545184455796</v>
      </c>
      <c r="F15" s="18"/>
      <c r="G15" s="18">
        <v>0.72345841745835004</v>
      </c>
      <c r="H15" s="18">
        <v>0.77570027216148196</v>
      </c>
      <c r="I15" s="18">
        <v>0.71417912069627698</v>
      </c>
      <c r="J15" s="18">
        <v>0.66173434151677302</v>
      </c>
      <c r="K15" s="18">
        <v>0.66089853379889596</v>
      </c>
      <c r="L15" s="18"/>
      <c r="M15" s="18">
        <v>0.74076778320210501</v>
      </c>
      <c r="N15" s="18">
        <v>0.69198513392502203</v>
      </c>
      <c r="O15" s="18">
        <v>0.73321457182800698</v>
      </c>
      <c r="P15" s="18">
        <v>0.67181070566036905</v>
      </c>
      <c r="Q15" s="18"/>
      <c r="R15" s="18">
        <v>0.77829583645593703</v>
      </c>
      <c r="S15" s="18">
        <v>0.70243488978104496</v>
      </c>
      <c r="T15" s="18">
        <v>0.66973931735807701</v>
      </c>
      <c r="U15" s="18">
        <v>0.707010988459436</v>
      </c>
      <c r="V15" s="18">
        <v>0.68145224133580096</v>
      </c>
      <c r="W15" s="18">
        <v>0.73537043570930904</v>
      </c>
      <c r="X15" s="18">
        <v>0.68719341294345504</v>
      </c>
      <c r="Y15" s="18">
        <v>0.65678925736595895</v>
      </c>
      <c r="Z15" s="18">
        <v>0.69549858672320997</v>
      </c>
      <c r="AA15" s="18"/>
      <c r="AB15" s="18">
        <v>0.697384200453537</v>
      </c>
      <c r="AC15" s="18">
        <v>0.67172967893691904</v>
      </c>
      <c r="AD15" s="18">
        <v>0.73509504169603102</v>
      </c>
      <c r="AE15" s="18">
        <v>0.75480001843431699</v>
      </c>
      <c r="AF15" s="18">
        <v>0.73151837538871001</v>
      </c>
      <c r="AG15" s="18"/>
      <c r="AH15" s="18">
        <v>0.80585339104096398</v>
      </c>
      <c r="AI15" s="18">
        <v>0.68522722765598998</v>
      </c>
      <c r="AJ15" s="18"/>
      <c r="AK15" s="18">
        <v>0.79775924607112902</v>
      </c>
      <c r="AL15" s="18">
        <v>0.67731964831217495</v>
      </c>
      <c r="AM15" s="18"/>
      <c r="AN15" s="18">
        <v>0.78531166791294504</v>
      </c>
      <c r="AO15" s="18">
        <v>0.65162225764390103</v>
      </c>
      <c r="AP15" s="18"/>
      <c r="AQ15" s="18">
        <v>0.75337861582486298</v>
      </c>
      <c r="AR15" s="18">
        <v>0.69820468401713598</v>
      </c>
      <c r="AS15" s="18">
        <v>0.70769479803271196</v>
      </c>
    </row>
    <row r="16" spans="2:45" x14ac:dyDescent="0.35">
      <c r="B16" s="15" t="s">
        <v>146</v>
      </c>
      <c r="C16" s="18">
        <v>4.8962239982225E-2</v>
      </c>
      <c r="D16" s="18">
        <v>4.1902442994614701E-2</v>
      </c>
      <c r="E16" s="18">
        <v>5.6187515942791803E-2</v>
      </c>
      <c r="F16" s="18"/>
      <c r="G16" s="18">
        <v>4.5599481618199503E-2</v>
      </c>
      <c r="H16" s="18">
        <v>3.7702853808025301E-2</v>
      </c>
      <c r="I16" s="18">
        <v>4.8689428114492402E-2</v>
      </c>
      <c r="J16" s="18">
        <v>5.5902202992641203E-2</v>
      </c>
      <c r="K16" s="18">
        <v>5.8085998021362599E-2</v>
      </c>
      <c r="L16" s="18"/>
      <c r="M16" s="18">
        <v>4.0299523870751697E-2</v>
      </c>
      <c r="N16" s="18">
        <v>6.2106286507881497E-2</v>
      </c>
      <c r="O16" s="18">
        <v>5.1046804224208403E-2</v>
      </c>
      <c r="P16" s="18">
        <v>4.3780551912083999E-2</v>
      </c>
      <c r="Q16" s="18"/>
      <c r="R16" s="18">
        <v>3.4616324627890403E-2</v>
      </c>
      <c r="S16" s="18">
        <v>5.4454293429680903E-2</v>
      </c>
      <c r="T16" s="18">
        <v>8.1279013595140101E-2</v>
      </c>
      <c r="U16" s="18">
        <v>6.3982934821569498E-2</v>
      </c>
      <c r="V16" s="18">
        <v>6.1492483663791599E-2</v>
      </c>
      <c r="W16" s="18">
        <v>5.1303336637551503E-2</v>
      </c>
      <c r="X16" s="18">
        <v>2.9852218493942099E-2</v>
      </c>
      <c r="Y16" s="18">
        <v>4.0411917285399501E-2</v>
      </c>
      <c r="Z16" s="18">
        <v>2.97500752912584E-2</v>
      </c>
      <c r="AA16" s="18"/>
      <c r="AB16" s="18">
        <v>4.9433286640207103E-2</v>
      </c>
      <c r="AC16" s="18">
        <v>5.8251011276263399E-2</v>
      </c>
      <c r="AD16" s="18">
        <v>4.5856858522251902E-2</v>
      </c>
      <c r="AE16" s="18">
        <v>4.3389547659918801E-2</v>
      </c>
      <c r="AF16" s="18">
        <v>1.8425511522175801E-2</v>
      </c>
      <c r="AG16" s="18"/>
      <c r="AH16" s="18">
        <v>2.89336788450116E-2</v>
      </c>
      <c r="AI16" s="18">
        <v>5.9594044477451702E-2</v>
      </c>
      <c r="AJ16" s="18"/>
      <c r="AK16" s="18">
        <v>3.78840529050265E-2</v>
      </c>
      <c r="AL16" s="18">
        <v>5.7489615808064699E-2</v>
      </c>
      <c r="AM16" s="18"/>
      <c r="AN16" s="18">
        <v>3.1405467990609698E-2</v>
      </c>
      <c r="AO16" s="18">
        <v>6.3135108862656594E-2</v>
      </c>
      <c r="AP16" s="18"/>
      <c r="AQ16" s="18">
        <v>3.9844360961098599E-2</v>
      </c>
      <c r="AR16" s="18">
        <v>5.1754751769286997E-2</v>
      </c>
      <c r="AS16" s="18">
        <v>5.8128119331304802E-2</v>
      </c>
    </row>
    <row r="17" spans="2:45" x14ac:dyDescent="0.35">
      <c r="B17" s="15" t="s">
        <v>72</v>
      </c>
      <c r="C17" s="19">
        <v>0.65953331675962201</v>
      </c>
      <c r="D17" s="19">
        <v>0.66626246244311904</v>
      </c>
      <c r="E17" s="19">
        <v>0.65206793590176604</v>
      </c>
      <c r="F17" s="19"/>
      <c r="G17" s="19">
        <v>0.67785893584015</v>
      </c>
      <c r="H17" s="19">
        <v>0.737997418353456</v>
      </c>
      <c r="I17" s="19">
        <v>0.66548969258178503</v>
      </c>
      <c r="J17" s="19">
        <v>0.60583213852413198</v>
      </c>
      <c r="K17" s="19">
        <v>0.60281253577753302</v>
      </c>
      <c r="L17" s="19"/>
      <c r="M17" s="19">
        <v>0.70046825933135304</v>
      </c>
      <c r="N17" s="19">
        <v>0.62987884741714095</v>
      </c>
      <c r="O17" s="19">
        <v>0.68216776760379905</v>
      </c>
      <c r="P17" s="19">
        <v>0.62803015374828497</v>
      </c>
      <c r="Q17" s="19"/>
      <c r="R17" s="19">
        <v>0.74367951182804704</v>
      </c>
      <c r="S17" s="19">
        <v>0.64798059635136396</v>
      </c>
      <c r="T17" s="19">
        <v>0.58846030376293701</v>
      </c>
      <c r="U17" s="19">
        <v>0.64302805363786697</v>
      </c>
      <c r="V17" s="19">
        <v>0.61995975767200995</v>
      </c>
      <c r="W17" s="19">
        <v>0.684067099071757</v>
      </c>
      <c r="X17" s="19">
        <v>0.657341194449513</v>
      </c>
      <c r="Y17" s="19">
        <v>0.61637734008056</v>
      </c>
      <c r="Z17" s="19">
        <v>0.66574851143195202</v>
      </c>
      <c r="AA17" s="19"/>
      <c r="AB17" s="19">
        <v>0.64795091381333003</v>
      </c>
      <c r="AC17" s="19">
        <v>0.61347866766065595</v>
      </c>
      <c r="AD17" s="19">
        <v>0.68923818317377905</v>
      </c>
      <c r="AE17" s="19">
        <v>0.71141047077439801</v>
      </c>
      <c r="AF17" s="19">
        <v>0.71309286386653403</v>
      </c>
      <c r="AG17" s="19"/>
      <c r="AH17" s="19">
        <v>0.77691971219595202</v>
      </c>
      <c r="AI17" s="19">
        <v>0.625633183178539</v>
      </c>
      <c r="AJ17" s="19"/>
      <c r="AK17" s="19">
        <v>0.75987519316610197</v>
      </c>
      <c r="AL17" s="19">
        <v>0.61983003250411095</v>
      </c>
      <c r="AM17" s="19"/>
      <c r="AN17" s="19">
        <v>0.75390619992233499</v>
      </c>
      <c r="AO17" s="19">
        <v>0.58848714878124397</v>
      </c>
      <c r="AP17" s="19"/>
      <c r="AQ17" s="19">
        <v>0.71353425486376498</v>
      </c>
      <c r="AR17" s="19">
        <v>0.64644993224784897</v>
      </c>
      <c r="AS17" s="19">
        <v>0.64956667870140705</v>
      </c>
    </row>
    <row r="18" spans="2:45" x14ac:dyDescent="0.35">
      <c r="B18" s="16"/>
    </row>
    <row r="19" spans="2:45" x14ac:dyDescent="0.35">
      <c r="B19" t="s">
        <v>74</v>
      </c>
    </row>
    <row r="20" spans="2:45" x14ac:dyDescent="0.35">
      <c r="B20" t="s">
        <v>75</v>
      </c>
    </row>
    <row r="22" spans="2:45" x14ac:dyDescent="0.35">
      <c r="B22"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F18"/>
  <sheetViews>
    <sheetView showGridLines="0" workbookViewId="0">
      <pane xSplit="2" topLeftCell="C1" activePane="topRight" state="frozen"/>
      <selection pane="topRight" activeCell="C15" sqref="C15"/>
    </sheetView>
  </sheetViews>
  <sheetFormatPr defaultColWidth="10.90625" defaultRowHeight="14.5" x14ac:dyDescent="0.35"/>
  <cols>
    <col min="2" max="2" width="25.7265625" customWidth="1"/>
    <col min="3" max="6" width="20.7265625" customWidth="1"/>
  </cols>
  <sheetData>
    <row r="2" spans="2:6" ht="40" customHeight="1" x14ac:dyDescent="0.35">
      <c r="D2" s="33" t="s">
        <v>162</v>
      </c>
      <c r="E2" s="30"/>
      <c r="F2" s="30"/>
    </row>
    <row r="6" spans="2:6" ht="50" customHeight="1" x14ac:dyDescent="0.35">
      <c r="B6" s="17" t="s">
        <v>15</v>
      </c>
      <c r="C6" s="17" t="s">
        <v>154</v>
      </c>
      <c r="D6" s="17" t="s">
        <v>155</v>
      </c>
      <c r="E6" s="17" t="s">
        <v>156</v>
      </c>
    </row>
    <row r="7" spans="2:6" x14ac:dyDescent="0.35">
      <c r="B7" s="15" t="s">
        <v>157</v>
      </c>
      <c r="C7" s="14">
        <v>0.165822774839189</v>
      </c>
      <c r="D7" s="14">
        <v>0.153778554486591</v>
      </c>
      <c r="E7" s="14">
        <v>3.8775695881379899E-2</v>
      </c>
    </row>
    <row r="8" spans="2:6" x14ac:dyDescent="0.35">
      <c r="B8" s="15" t="s">
        <v>158</v>
      </c>
      <c r="C8" s="14">
        <v>0.268321618572118</v>
      </c>
      <c r="D8" s="14">
        <v>0.42540384470840797</v>
      </c>
      <c r="E8" s="14">
        <v>0.119610548201836</v>
      </c>
    </row>
    <row r="9" spans="2:6" x14ac:dyDescent="0.35">
      <c r="B9" s="15" t="s">
        <v>159</v>
      </c>
      <c r="C9" s="14">
        <v>0.17083964273689101</v>
      </c>
      <c r="D9" s="14">
        <v>0.29943883935406701</v>
      </c>
      <c r="E9" s="14">
        <v>0.20123938319697199</v>
      </c>
    </row>
    <row r="10" spans="2:6" x14ac:dyDescent="0.35">
      <c r="B10" s="15" t="s">
        <v>160</v>
      </c>
      <c r="C10" s="14">
        <v>0.23067540267863901</v>
      </c>
      <c r="D10" s="14">
        <v>0.10575245547059001</v>
      </c>
      <c r="E10" s="14">
        <v>0.42273685643685799</v>
      </c>
    </row>
    <row r="11" spans="2:6" x14ac:dyDescent="0.35">
      <c r="B11" s="15" t="s">
        <v>161</v>
      </c>
      <c r="C11" s="14">
        <v>0.16434056117316401</v>
      </c>
      <c r="D11" s="14">
        <v>1.56263059803439E-2</v>
      </c>
      <c r="E11" s="14">
        <v>0.217637516282955</v>
      </c>
    </row>
    <row r="12" spans="2:6" x14ac:dyDescent="0.35">
      <c r="B12" s="16"/>
      <c r="C12" s="16"/>
      <c r="D12" s="16"/>
      <c r="E12" s="16"/>
    </row>
    <row r="13" spans="2:6" x14ac:dyDescent="0.35">
      <c r="B13" t="s">
        <v>74</v>
      </c>
    </row>
    <row r="14" spans="2:6" x14ac:dyDescent="0.35">
      <c r="B14" t="s">
        <v>75</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163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157</v>
      </c>
      <c r="C9" s="14">
        <v>0.165822774839189</v>
      </c>
      <c r="D9" s="14">
        <v>0.17988993470173001</v>
      </c>
      <c r="E9" s="14">
        <v>0.151944505428109</v>
      </c>
      <c r="F9" s="14"/>
      <c r="G9" s="14">
        <v>0.15522815110816099</v>
      </c>
      <c r="H9" s="14">
        <v>0.20251480542536701</v>
      </c>
      <c r="I9" s="14">
        <v>0.171829866370003</v>
      </c>
      <c r="J9" s="14">
        <v>0.16194958519434399</v>
      </c>
      <c r="K9" s="14">
        <v>0.12905061099038201</v>
      </c>
      <c r="L9" s="14"/>
      <c r="M9" s="14">
        <v>0.195991375298318</v>
      </c>
      <c r="N9" s="14">
        <v>0.15199392787888399</v>
      </c>
      <c r="O9" s="14">
        <v>0.18112890967273201</v>
      </c>
      <c r="P9" s="14">
        <v>0.13371143616394199</v>
      </c>
      <c r="Q9" s="14"/>
      <c r="R9" s="14">
        <v>0.22513442106380599</v>
      </c>
      <c r="S9" s="14">
        <v>0.150630860293087</v>
      </c>
      <c r="T9" s="14">
        <v>0.15075721667227801</v>
      </c>
      <c r="U9" s="14">
        <v>0.20108042551451999</v>
      </c>
      <c r="V9" s="14">
        <v>0.13160761463013201</v>
      </c>
      <c r="W9" s="14">
        <v>0.14766730547494</v>
      </c>
      <c r="X9" s="14">
        <v>0.156298116621189</v>
      </c>
      <c r="Y9" s="14">
        <v>0.200892092200288</v>
      </c>
      <c r="Z9" s="14">
        <v>0.124774797888204</v>
      </c>
      <c r="AA9" s="14"/>
      <c r="AB9" s="14">
        <v>0.12214820372960999</v>
      </c>
      <c r="AC9" s="14">
        <v>0.129720109423729</v>
      </c>
      <c r="AD9" s="14">
        <v>0.201094301575138</v>
      </c>
      <c r="AE9" s="14">
        <v>0.26094190677440599</v>
      </c>
      <c r="AF9" s="14">
        <v>0.23165802449190001</v>
      </c>
      <c r="AG9" s="14"/>
      <c r="AH9" s="14">
        <v>0.25021109172672801</v>
      </c>
      <c r="AI9" s="14">
        <v>0.133315444647887</v>
      </c>
      <c r="AJ9" s="14"/>
      <c r="AK9" s="14">
        <v>0.24181934760821999</v>
      </c>
      <c r="AL9" s="14">
        <v>0.13505239911480199</v>
      </c>
      <c r="AM9" s="14"/>
      <c r="AN9" s="14">
        <v>0.26340276176000099</v>
      </c>
      <c r="AO9" s="14">
        <v>9.0820198797787799E-2</v>
      </c>
      <c r="AP9" s="14"/>
      <c r="AQ9" s="14">
        <v>0.34311460882017097</v>
      </c>
      <c r="AR9" s="14">
        <v>0.108598264593806</v>
      </c>
      <c r="AS9" s="14">
        <v>0.1069518325156</v>
      </c>
    </row>
    <row r="10" spans="2:45" x14ac:dyDescent="0.35">
      <c r="B10" s="15" t="s">
        <v>158</v>
      </c>
      <c r="C10" s="14">
        <v>0.268321618572118</v>
      </c>
      <c r="D10" s="14">
        <v>0.29617025840726702</v>
      </c>
      <c r="E10" s="14">
        <v>0.23967235213211899</v>
      </c>
      <c r="F10" s="14"/>
      <c r="G10" s="14">
        <v>0.35651444297775098</v>
      </c>
      <c r="H10" s="14">
        <v>0.28067937479426602</v>
      </c>
      <c r="I10" s="14">
        <v>0.244699466827282</v>
      </c>
      <c r="J10" s="14">
        <v>0.226344101378322</v>
      </c>
      <c r="K10" s="14">
        <v>0.24258518835395201</v>
      </c>
      <c r="L10" s="14"/>
      <c r="M10" s="14">
        <v>0.28682602914420802</v>
      </c>
      <c r="N10" s="14">
        <v>0.24128152649133999</v>
      </c>
      <c r="O10" s="14">
        <v>0.285791068774159</v>
      </c>
      <c r="P10" s="14">
        <v>0.25989199968279197</v>
      </c>
      <c r="Q10" s="14"/>
      <c r="R10" s="14">
        <v>0.26950870255424803</v>
      </c>
      <c r="S10" s="14">
        <v>0.27616237600804899</v>
      </c>
      <c r="T10" s="14">
        <v>0.24294624448315799</v>
      </c>
      <c r="U10" s="14">
        <v>0.27454718967326203</v>
      </c>
      <c r="V10" s="14">
        <v>0.30092925377608898</v>
      </c>
      <c r="W10" s="14">
        <v>0.27100347614101999</v>
      </c>
      <c r="X10" s="14">
        <v>0.296655705699651</v>
      </c>
      <c r="Y10" s="14">
        <v>0.191595357207377</v>
      </c>
      <c r="Z10" s="14">
        <v>0.25463024968388598</v>
      </c>
      <c r="AA10" s="14"/>
      <c r="AB10" s="14">
        <v>0.248651255150348</v>
      </c>
      <c r="AC10" s="14">
        <v>0.28328774921331701</v>
      </c>
      <c r="AD10" s="14">
        <v>0.27967004086450298</v>
      </c>
      <c r="AE10" s="14">
        <v>0.26582903712577999</v>
      </c>
      <c r="AF10" s="14">
        <v>0.30489100636094202</v>
      </c>
      <c r="AG10" s="14"/>
      <c r="AH10" s="14">
        <v>0.319449390728404</v>
      </c>
      <c r="AI10" s="14">
        <v>0.247084349718355</v>
      </c>
      <c r="AJ10" s="14"/>
      <c r="AK10" s="14">
        <v>0.33855835902898501</v>
      </c>
      <c r="AL10" s="14">
        <v>0.237364015180173</v>
      </c>
      <c r="AM10" s="14"/>
      <c r="AN10" s="14">
        <v>0.31699022117081299</v>
      </c>
      <c r="AO10" s="14">
        <v>0.22682051845663101</v>
      </c>
      <c r="AP10" s="14"/>
      <c r="AQ10" s="14">
        <v>0.33115945536128499</v>
      </c>
      <c r="AR10" s="14">
        <v>0.25007296847853999</v>
      </c>
      <c r="AS10" s="14">
        <v>0.25174836346961299</v>
      </c>
    </row>
    <row r="11" spans="2:45" x14ac:dyDescent="0.35">
      <c r="B11" s="15" t="s">
        <v>159</v>
      </c>
      <c r="C11" s="14">
        <v>0.17083964273689101</v>
      </c>
      <c r="D11" s="14">
        <v>0.18790889921232301</v>
      </c>
      <c r="E11" s="14">
        <v>0.15393978439538999</v>
      </c>
      <c r="F11" s="14"/>
      <c r="G11" s="14">
        <v>0.164516873527358</v>
      </c>
      <c r="H11" s="14">
        <v>0.13194089814892099</v>
      </c>
      <c r="I11" s="14">
        <v>0.17610226876374299</v>
      </c>
      <c r="J11" s="14">
        <v>0.19288183963069999</v>
      </c>
      <c r="K11" s="14">
        <v>0.191665817691173</v>
      </c>
      <c r="L11" s="14"/>
      <c r="M11" s="14">
        <v>0.18237588627359799</v>
      </c>
      <c r="N11" s="14">
        <v>0.165780487594306</v>
      </c>
      <c r="O11" s="14">
        <v>0.16536530857849399</v>
      </c>
      <c r="P11" s="14">
        <v>0.16963202591169901</v>
      </c>
      <c r="Q11" s="14"/>
      <c r="R11" s="14">
        <v>0.177498642972789</v>
      </c>
      <c r="S11" s="14">
        <v>0.148008269127272</v>
      </c>
      <c r="T11" s="14">
        <v>0.16457447649762599</v>
      </c>
      <c r="U11" s="14">
        <v>0.15820180741409401</v>
      </c>
      <c r="V11" s="14">
        <v>0.13601897254272899</v>
      </c>
      <c r="W11" s="14">
        <v>0.157417809770483</v>
      </c>
      <c r="X11" s="14">
        <v>0.18177510132751701</v>
      </c>
      <c r="Y11" s="14">
        <v>0.209255215744414</v>
      </c>
      <c r="Z11" s="14">
        <v>0.21754105082876199</v>
      </c>
      <c r="AA11" s="14"/>
      <c r="AB11" s="14">
        <v>0.16266519852005801</v>
      </c>
      <c r="AC11" s="14">
        <v>0.153909505456434</v>
      </c>
      <c r="AD11" s="14">
        <v>0.18467144038090699</v>
      </c>
      <c r="AE11" s="14">
        <v>0.13849385725407101</v>
      </c>
      <c r="AF11" s="14">
        <v>0.27693720295588498</v>
      </c>
      <c r="AG11" s="14"/>
      <c r="AH11" s="14">
        <v>0.13502269877941001</v>
      </c>
      <c r="AI11" s="14">
        <v>0.186580281374433</v>
      </c>
      <c r="AJ11" s="14"/>
      <c r="AK11" s="14">
        <v>0.15162231695550299</v>
      </c>
      <c r="AL11" s="14">
        <v>0.17825476649131</v>
      </c>
      <c r="AM11" s="14"/>
      <c r="AN11" s="14">
        <v>0.167532527646505</v>
      </c>
      <c r="AO11" s="14">
        <v>0.17171250912930799</v>
      </c>
      <c r="AP11" s="14"/>
      <c r="AQ11" s="14">
        <v>0.15637304701579999</v>
      </c>
      <c r="AR11" s="14">
        <v>0.17381276801237899</v>
      </c>
      <c r="AS11" s="14">
        <v>0.172555453734859</v>
      </c>
    </row>
    <row r="12" spans="2:45" x14ac:dyDescent="0.35">
      <c r="B12" s="15" t="s">
        <v>160</v>
      </c>
      <c r="C12" s="14">
        <v>0.23067540267863901</v>
      </c>
      <c r="D12" s="14">
        <v>0.21514791773065001</v>
      </c>
      <c r="E12" s="14">
        <v>0.24680901475689401</v>
      </c>
      <c r="F12" s="14"/>
      <c r="G12" s="14">
        <v>0.19673819704471701</v>
      </c>
      <c r="H12" s="14">
        <v>0.25918815895394998</v>
      </c>
      <c r="I12" s="14">
        <v>0.24372793283678601</v>
      </c>
      <c r="J12" s="14">
        <v>0.210921624410948</v>
      </c>
      <c r="K12" s="14">
        <v>0.23892509072492801</v>
      </c>
      <c r="L12" s="14"/>
      <c r="M12" s="14">
        <v>0.206974659411959</v>
      </c>
      <c r="N12" s="14">
        <v>0.23726529558391801</v>
      </c>
      <c r="O12" s="14">
        <v>0.21621678670813299</v>
      </c>
      <c r="P12" s="14">
        <v>0.26118561712974497</v>
      </c>
      <c r="Q12" s="14"/>
      <c r="R12" s="14">
        <v>0.20873218598340401</v>
      </c>
      <c r="S12" s="14">
        <v>0.20955842402194499</v>
      </c>
      <c r="T12" s="14">
        <v>0.24344266535179701</v>
      </c>
      <c r="U12" s="14">
        <v>0.21819980865536701</v>
      </c>
      <c r="V12" s="14">
        <v>0.26771257438541901</v>
      </c>
      <c r="W12" s="14">
        <v>0.25582825285387401</v>
      </c>
      <c r="X12" s="14">
        <v>0.23974036791995901</v>
      </c>
      <c r="Y12" s="14">
        <v>0.26648998958749698</v>
      </c>
      <c r="Z12" s="14">
        <v>0.21849553640344899</v>
      </c>
      <c r="AA12" s="14"/>
      <c r="AB12" s="14">
        <v>0.270868536318843</v>
      </c>
      <c r="AC12" s="14">
        <v>0.23034843917026199</v>
      </c>
      <c r="AD12" s="14">
        <v>0.20758331062343799</v>
      </c>
      <c r="AE12" s="14">
        <v>0.21075474949092399</v>
      </c>
      <c r="AF12" s="14">
        <v>0.12811844339837999</v>
      </c>
      <c r="AG12" s="14"/>
      <c r="AH12" s="14">
        <v>0.183992303359482</v>
      </c>
      <c r="AI12" s="14">
        <v>0.245602150359294</v>
      </c>
      <c r="AJ12" s="14"/>
      <c r="AK12" s="14">
        <v>0.185247208454768</v>
      </c>
      <c r="AL12" s="14">
        <v>0.25278250856989298</v>
      </c>
      <c r="AM12" s="14"/>
      <c r="AN12" s="14">
        <v>0.17140056697978601</v>
      </c>
      <c r="AO12" s="14">
        <v>0.27867680823386198</v>
      </c>
      <c r="AP12" s="14"/>
      <c r="AQ12" s="14">
        <v>0.123076317125975</v>
      </c>
      <c r="AR12" s="14">
        <v>0.27520480367224698</v>
      </c>
      <c r="AS12" s="14">
        <v>0.23380329026761801</v>
      </c>
    </row>
    <row r="13" spans="2:45" x14ac:dyDescent="0.35">
      <c r="B13" s="15" t="s">
        <v>161</v>
      </c>
      <c r="C13" s="23">
        <v>0.16434056117316401</v>
      </c>
      <c r="D13" s="23">
        <v>0.12088298994803</v>
      </c>
      <c r="E13" s="23">
        <v>0.207634343287489</v>
      </c>
      <c r="F13" s="23"/>
      <c r="G13" s="23">
        <v>0.127002335342012</v>
      </c>
      <c r="H13" s="23">
        <v>0.125676762677495</v>
      </c>
      <c r="I13" s="23">
        <v>0.163640465202185</v>
      </c>
      <c r="J13" s="23">
        <v>0.20790284938568501</v>
      </c>
      <c r="K13" s="23">
        <v>0.197773292239566</v>
      </c>
      <c r="L13" s="23"/>
      <c r="M13" s="23">
        <v>0.12783204987191699</v>
      </c>
      <c r="N13" s="23">
        <v>0.203678762451552</v>
      </c>
      <c r="O13" s="23">
        <v>0.15149792626648301</v>
      </c>
      <c r="P13" s="23">
        <v>0.175578921111822</v>
      </c>
      <c r="Q13" s="23"/>
      <c r="R13" s="23">
        <v>0.119126047425753</v>
      </c>
      <c r="S13" s="23">
        <v>0.21564007054964701</v>
      </c>
      <c r="T13" s="23">
        <v>0.19827939699514099</v>
      </c>
      <c r="U13" s="23">
        <v>0.147970768742757</v>
      </c>
      <c r="V13" s="23">
        <v>0.16373158466563201</v>
      </c>
      <c r="W13" s="23">
        <v>0.168083155759683</v>
      </c>
      <c r="X13" s="23">
        <v>0.12553070843168401</v>
      </c>
      <c r="Y13" s="23">
        <v>0.131767345260424</v>
      </c>
      <c r="Z13" s="23">
        <v>0.18455836519569799</v>
      </c>
      <c r="AA13" s="23"/>
      <c r="AB13" s="23">
        <v>0.19566680628114</v>
      </c>
      <c r="AC13" s="23">
        <v>0.202734196736258</v>
      </c>
      <c r="AD13" s="23">
        <v>0.12698090655601499</v>
      </c>
      <c r="AE13" s="23">
        <v>0.123980449354819</v>
      </c>
      <c r="AF13" s="23">
        <v>5.83953227928923E-2</v>
      </c>
      <c r="AG13" s="23"/>
      <c r="AH13" s="23">
        <v>0.111324515405976</v>
      </c>
      <c r="AI13" s="23">
        <v>0.187417773900031</v>
      </c>
      <c r="AJ13" s="23"/>
      <c r="AK13" s="23">
        <v>8.2752767952524606E-2</v>
      </c>
      <c r="AL13" s="23">
        <v>0.196546310643822</v>
      </c>
      <c r="AM13" s="23"/>
      <c r="AN13" s="23">
        <v>8.0673922442894494E-2</v>
      </c>
      <c r="AO13" s="23">
        <v>0.23196996538241099</v>
      </c>
      <c r="AP13" s="23"/>
      <c r="AQ13" s="23">
        <v>4.6276571676769102E-2</v>
      </c>
      <c r="AR13" s="23">
        <v>0.192311195243028</v>
      </c>
      <c r="AS13" s="23">
        <v>0.23494106001230999</v>
      </c>
    </row>
    <row r="14" spans="2:45" x14ac:dyDescent="0.35">
      <c r="B14" s="16"/>
    </row>
    <row r="15" spans="2:45" x14ac:dyDescent="0.35">
      <c r="B15" t="s">
        <v>74</v>
      </c>
    </row>
    <row r="16" spans="2:45" x14ac:dyDescent="0.35">
      <c r="B16" t="s">
        <v>75</v>
      </c>
    </row>
    <row r="18" spans="2:2" x14ac:dyDescent="0.35">
      <c r="B18"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S18"/>
  <sheetViews>
    <sheetView showGridLines="0"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164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157</v>
      </c>
      <c r="C9" s="14">
        <v>0.153778554486591</v>
      </c>
      <c r="D9" s="14">
        <v>0.15593288111461301</v>
      </c>
      <c r="E9" s="14">
        <v>0.15190595104110399</v>
      </c>
      <c r="F9" s="14"/>
      <c r="G9" s="14">
        <v>0.102031395331523</v>
      </c>
      <c r="H9" s="14">
        <v>0.159651041723777</v>
      </c>
      <c r="I9" s="14">
        <v>0.17937416719108101</v>
      </c>
      <c r="J9" s="14">
        <v>0.158872197706525</v>
      </c>
      <c r="K9" s="14">
        <v>0.162360289328497</v>
      </c>
      <c r="L9" s="14"/>
      <c r="M9" s="14">
        <v>0.17080179200186699</v>
      </c>
      <c r="N9" s="14">
        <v>0.12730571783852501</v>
      </c>
      <c r="O9" s="14">
        <v>0.14017943444615899</v>
      </c>
      <c r="P9" s="14">
        <v>0.173748902727062</v>
      </c>
      <c r="Q9" s="14"/>
      <c r="R9" s="14">
        <v>0.20236717876211899</v>
      </c>
      <c r="S9" s="14">
        <v>0.12903906122110101</v>
      </c>
      <c r="T9" s="14">
        <v>0.11558953866923399</v>
      </c>
      <c r="U9" s="14">
        <v>0.166290616455156</v>
      </c>
      <c r="V9" s="14">
        <v>0.14192507399002499</v>
      </c>
      <c r="W9" s="14">
        <v>0.16077191065972499</v>
      </c>
      <c r="X9" s="14">
        <v>0.143648537913209</v>
      </c>
      <c r="Y9" s="14">
        <v>0.13505532721362101</v>
      </c>
      <c r="Z9" s="14">
        <v>0.16105446399277901</v>
      </c>
      <c r="AA9" s="14"/>
      <c r="AB9" s="14">
        <v>0.15767204679126601</v>
      </c>
      <c r="AC9" s="14">
        <v>0.13328993116249699</v>
      </c>
      <c r="AD9" s="14">
        <v>0.174974317533971</v>
      </c>
      <c r="AE9" s="14">
        <v>0.159629004282209</v>
      </c>
      <c r="AF9" s="14">
        <v>0.15581786104866699</v>
      </c>
      <c r="AG9" s="14"/>
      <c r="AH9" s="14">
        <v>0.20206184598524601</v>
      </c>
      <c r="AI9" s="14">
        <v>0.13860693134934601</v>
      </c>
      <c r="AJ9" s="14"/>
      <c r="AK9" s="14">
        <v>0.191893063829431</v>
      </c>
      <c r="AL9" s="14">
        <v>0.13948963676529599</v>
      </c>
      <c r="AM9" s="14"/>
      <c r="AN9" s="14">
        <v>0.18963729735155799</v>
      </c>
      <c r="AO9" s="14">
        <v>0.12625237710630399</v>
      </c>
      <c r="AP9" s="14"/>
      <c r="AQ9" s="14">
        <v>0.21361946011066901</v>
      </c>
      <c r="AR9" s="14">
        <v>0.135719228881823</v>
      </c>
      <c r="AS9" s="14">
        <v>0.13524694307388799</v>
      </c>
    </row>
    <row r="10" spans="2:45" x14ac:dyDescent="0.35">
      <c r="B10" s="15" t="s">
        <v>158</v>
      </c>
      <c r="C10" s="14">
        <v>0.42540384470840797</v>
      </c>
      <c r="D10" s="14">
        <v>0.44064230786902298</v>
      </c>
      <c r="E10" s="14">
        <v>0.40979743101384303</v>
      </c>
      <c r="F10" s="14"/>
      <c r="G10" s="14">
        <v>0.45167780833582799</v>
      </c>
      <c r="H10" s="14">
        <v>0.39428269786209202</v>
      </c>
      <c r="I10" s="14">
        <v>0.418676675383089</v>
      </c>
      <c r="J10" s="14">
        <v>0.43283218564526399</v>
      </c>
      <c r="K10" s="14">
        <v>0.43565781942300302</v>
      </c>
      <c r="L10" s="14"/>
      <c r="M10" s="14">
        <v>0.442684831532142</v>
      </c>
      <c r="N10" s="14">
        <v>0.42490488697144901</v>
      </c>
      <c r="O10" s="14">
        <v>0.46331316375072101</v>
      </c>
      <c r="P10" s="14">
        <v>0.37485797148953898</v>
      </c>
      <c r="Q10" s="14"/>
      <c r="R10" s="14">
        <v>0.38050101834766498</v>
      </c>
      <c r="S10" s="14">
        <v>0.45108182815271403</v>
      </c>
      <c r="T10" s="14">
        <v>0.43652192812242002</v>
      </c>
      <c r="U10" s="14">
        <v>0.41941135497681298</v>
      </c>
      <c r="V10" s="14">
        <v>0.42062183331188602</v>
      </c>
      <c r="W10" s="14">
        <v>0.452840571927208</v>
      </c>
      <c r="X10" s="14">
        <v>0.42135574952638599</v>
      </c>
      <c r="Y10" s="14">
        <v>0.42116952114596301</v>
      </c>
      <c r="Z10" s="14">
        <v>0.432418074519759</v>
      </c>
      <c r="AA10" s="14"/>
      <c r="AB10" s="14">
        <v>0.46205430974756501</v>
      </c>
      <c r="AC10" s="14">
        <v>0.41335006962183801</v>
      </c>
      <c r="AD10" s="14">
        <v>0.41186225603399201</v>
      </c>
      <c r="AE10" s="14">
        <v>0.43348400487698102</v>
      </c>
      <c r="AF10" s="14">
        <v>0.41569374520896701</v>
      </c>
      <c r="AG10" s="14"/>
      <c r="AH10" s="14">
        <v>0.428033640111257</v>
      </c>
      <c r="AI10" s="14">
        <v>0.42333010573666302</v>
      </c>
      <c r="AJ10" s="14"/>
      <c r="AK10" s="14">
        <v>0.46234706742243598</v>
      </c>
      <c r="AL10" s="14">
        <v>0.40766393311938298</v>
      </c>
      <c r="AM10" s="14"/>
      <c r="AN10" s="14">
        <v>0.44534488984135001</v>
      </c>
      <c r="AO10" s="14">
        <v>0.411836361752902</v>
      </c>
      <c r="AP10" s="14"/>
      <c r="AQ10" s="14">
        <v>0.45871628040748802</v>
      </c>
      <c r="AR10" s="14">
        <v>0.42072369159706302</v>
      </c>
      <c r="AS10" s="14">
        <v>0.40827921963986902</v>
      </c>
    </row>
    <row r="11" spans="2:45" x14ac:dyDescent="0.35">
      <c r="B11" s="15" t="s">
        <v>159</v>
      </c>
      <c r="C11" s="14">
        <v>0.29943883935406701</v>
      </c>
      <c r="D11" s="14">
        <v>0.27957446806795599</v>
      </c>
      <c r="E11" s="14">
        <v>0.31917461594443902</v>
      </c>
      <c r="F11" s="14"/>
      <c r="G11" s="14">
        <v>0.28160107402984302</v>
      </c>
      <c r="H11" s="14">
        <v>0.28573721942712699</v>
      </c>
      <c r="I11" s="14">
        <v>0.29606338933064402</v>
      </c>
      <c r="J11" s="14">
        <v>0.30606072549899299</v>
      </c>
      <c r="K11" s="14">
        <v>0.330700178963443</v>
      </c>
      <c r="L11" s="14"/>
      <c r="M11" s="14">
        <v>0.28187844422004998</v>
      </c>
      <c r="N11" s="14">
        <v>0.32785117509766198</v>
      </c>
      <c r="O11" s="14">
        <v>0.26118597580000702</v>
      </c>
      <c r="P11" s="14">
        <v>0.32272545780727901</v>
      </c>
      <c r="Q11" s="14"/>
      <c r="R11" s="14">
        <v>0.30405731433219302</v>
      </c>
      <c r="S11" s="14">
        <v>0.31896502985166503</v>
      </c>
      <c r="T11" s="14">
        <v>0.30796660013427501</v>
      </c>
      <c r="U11" s="14">
        <v>0.29301184354842502</v>
      </c>
      <c r="V11" s="14">
        <v>0.30340226619987898</v>
      </c>
      <c r="W11" s="14">
        <v>0.246450411873327</v>
      </c>
      <c r="X11" s="14">
        <v>0.30055785495489801</v>
      </c>
      <c r="Y11" s="14">
        <v>0.31365081985068499</v>
      </c>
      <c r="Z11" s="14">
        <v>0.30048771993441897</v>
      </c>
      <c r="AA11" s="14"/>
      <c r="AB11" s="14">
        <v>0.27942252630526598</v>
      </c>
      <c r="AC11" s="14">
        <v>0.31972127086378899</v>
      </c>
      <c r="AD11" s="14">
        <v>0.30560035645459499</v>
      </c>
      <c r="AE11" s="14">
        <v>0.25806438990282199</v>
      </c>
      <c r="AF11" s="14">
        <v>0.30165218350842699</v>
      </c>
      <c r="AG11" s="14"/>
      <c r="AH11" s="14">
        <v>0.248028373681251</v>
      </c>
      <c r="AI11" s="14">
        <v>0.32167788825909299</v>
      </c>
      <c r="AJ11" s="14"/>
      <c r="AK11" s="14">
        <v>0.23899924746780199</v>
      </c>
      <c r="AL11" s="14">
        <v>0.32941716267382398</v>
      </c>
      <c r="AM11" s="14"/>
      <c r="AN11" s="14">
        <v>0.25974390964465299</v>
      </c>
      <c r="AO11" s="14">
        <v>0.32864056391952101</v>
      </c>
      <c r="AP11" s="14"/>
      <c r="AQ11" s="14">
        <v>0.24724099826050899</v>
      </c>
      <c r="AR11" s="14">
        <v>0.32066649500229399</v>
      </c>
      <c r="AS11" s="14">
        <v>0.295115434341642</v>
      </c>
    </row>
    <row r="12" spans="2:45" x14ac:dyDescent="0.35">
      <c r="B12" s="15" t="s">
        <v>160</v>
      </c>
      <c r="C12" s="14">
        <v>0.10575245547059001</v>
      </c>
      <c r="D12" s="14">
        <v>0.108074074547257</v>
      </c>
      <c r="E12" s="14">
        <v>0.103616356382964</v>
      </c>
      <c r="F12" s="14"/>
      <c r="G12" s="14">
        <v>0.150634678938771</v>
      </c>
      <c r="H12" s="14">
        <v>0.14389316233849</v>
      </c>
      <c r="I12" s="14">
        <v>9.2974494137098102E-2</v>
      </c>
      <c r="J12" s="14">
        <v>7.9657787461299007E-2</v>
      </c>
      <c r="K12" s="14">
        <v>6.0238045907576698E-2</v>
      </c>
      <c r="L12" s="14"/>
      <c r="M12" s="14">
        <v>9.2797005291301998E-2</v>
      </c>
      <c r="N12" s="14">
        <v>9.6402242094028104E-2</v>
      </c>
      <c r="O12" s="14">
        <v>0.118435113982738</v>
      </c>
      <c r="P12" s="14">
        <v>0.11797510144526099</v>
      </c>
      <c r="Q12" s="14"/>
      <c r="R12" s="14">
        <v>9.2373352302757103E-2</v>
      </c>
      <c r="S12" s="14">
        <v>8.4990965601501503E-2</v>
      </c>
      <c r="T12" s="14">
        <v>0.12733195708362699</v>
      </c>
      <c r="U12" s="14">
        <v>0.113903771058414</v>
      </c>
      <c r="V12" s="14">
        <v>0.11335430037036801</v>
      </c>
      <c r="W12" s="14">
        <v>0.11541745327643101</v>
      </c>
      <c r="X12" s="14">
        <v>0.118251243836887</v>
      </c>
      <c r="Y12" s="14">
        <v>0.13012433178973101</v>
      </c>
      <c r="Z12" s="14">
        <v>9.2474577643264194E-2</v>
      </c>
      <c r="AA12" s="14"/>
      <c r="AB12" s="14">
        <v>9.4562735962088598E-2</v>
      </c>
      <c r="AC12" s="14">
        <v>0.11183697826857</v>
      </c>
      <c r="AD12" s="14">
        <v>9.4945027994488701E-2</v>
      </c>
      <c r="AE12" s="14">
        <v>0.123267278970201</v>
      </c>
      <c r="AF12" s="14">
        <v>0.12683621023393801</v>
      </c>
      <c r="AG12" s="14"/>
      <c r="AH12" s="14">
        <v>0.106954966287284</v>
      </c>
      <c r="AI12" s="14">
        <v>9.9749166619800794E-2</v>
      </c>
      <c r="AJ12" s="14"/>
      <c r="AK12" s="14">
        <v>9.9048605516718805E-2</v>
      </c>
      <c r="AL12" s="14">
        <v>0.105558084447182</v>
      </c>
      <c r="AM12" s="14"/>
      <c r="AN12" s="14">
        <v>8.7542840643115502E-2</v>
      </c>
      <c r="AO12" s="14">
        <v>0.11890013180153</v>
      </c>
      <c r="AP12" s="14"/>
      <c r="AQ12" s="14">
        <v>6.7523030906338197E-2</v>
      </c>
      <c r="AR12" s="14">
        <v>0.10855518831245101</v>
      </c>
      <c r="AS12" s="14">
        <v>0.13663329228452001</v>
      </c>
    </row>
    <row r="13" spans="2:45" x14ac:dyDescent="0.35">
      <c r="B13" s="15" t="s">
        <v>161</v>
      </c>
      <c r="C13" s="23">
        <v>1.56263059803439E-2</v>
      </c>
      <c r="D13" s="23">
        <v>1.5776268401150699E-2</v>
      </c>
      <c r="E13" s="23">
        <v>1.55056456176493E-2</v>
      </c>
      <c r="F13" s="23"/>
      <c r="G13" s="23">
        <v>1.4055043364035E-2</v>
      </c>
      <c r="H13" s="23">
        <v>1.6435878648514101E-2</v>
      </c>
      <c r="I13" s="23">
        <v>1.2911273958088601E-2</v>
      </c>
      <c r="J13" s="23">
        <v>2.2577103687919899E-2</v>
      </c>
      <c r="K13" s="23">
        <v>1.10436663774807E-2</v>
      </c>
      <c r="L13" s="23"/>
      <c r="M13" s="23">
        <v>1.1837926954639101E-2</v>
      </c>
      <c r="N13" s="23">
        <v>2.3535977998335199E-2</v>
      </c>
      <c r="O13" s="23">
        <v>1.6886312020375702E-2</v>
      </c>
      <c r="P13" s="23">
        <v>1.06925665308593E-2</v>
      </c>
      <c r="Q13" s="23"/>
      <c r="R13" s="23">
        <v>2.0701136255265901E-2</v>
      </c>
      <c r="S13" s="23">
        <v>1.5923115173018899E-2</v>
      </c>
      <c r="T13" s="23">
        <v>1.25899759904445E-2</v>
      </c>
      <c r="U13" s="23">
        <v>7.38241396119255E-3</v>
      </c>
      <c r="V13" s="23">
        <v>2.06965261278413E-2</v>
      </c>
      <c r="W13" s="23">
        <v>2.45196522633091E-2</v>
      </c>
      <c r="X13" s="23">
        <v>1.6186613768619601E-2</v>
      </c>
      <c r="Y13" s="23">
        <v>0</v>
      </c>
      <c r="Z13" s="23">
        <v>1.3565163909779099E-2</v>
      </c>
      <c r="AA13" s="23"/>
      <c r="AB13" s="23">
        <v>6.2883811938151801E-3</v>
      </c>
      <c r="AC13" s="23">
        <v>2.1801750083305899E-2</v>
      </c>
      <c r="AD13" s="23">
        <v>1.26180419829532E-2</v>
      </c>
      <c r="AE13" s="23">
        <v>2.55553219677878E-2</v>
      </c>
      <c r="AF13" s="23">
        <v>0</v>
      </c>
      <c r="AG13" s="23"/>
      <c r="AH13" s="23">
        <v>1.4921173934961601E-2</v>
      </c>
      <c r="AI13" s="23">
        <v>1.6635908035097201E-2</v>
      </c>
      <c r="AJ13" s="23"/>
      <c r="AK13" s="23">
        <v>7.7120157636130799E-3</v>
      </c>
      <c r="AL13" s="23">
        <v>1.7871182994314901E-2</v>
      </c>
      <c r="AM13" s="23"/>
      <c r="AN13" s="23">
        <v>1.7731062519322702E-2</v>
      </c>
      <c r="AO13" s="23">
        <v>1.4370565419742701E-2</v>
      </c>
      <c r="AP13" s="23"/>
      <c r="AQ13" s="23">
        <v>1.2900230314996E-2</v>
      </c>
      <c r="AR13" s="23">
        <v>1.4335396206369699E-2</v>
      </c>
      <c r="AS13" s="23">
        <v>2.47251106600807E-2</v>
      </c>
    </row>
    <row r="14" spans="2:45" x14ac:dyDescent="0.35">
      <c r="B14" s="16"/>
    </row>
    <row r="15" spans="2:45" x14ac:dyDescent="0.35">
      <c r="B15" t="s">
        <v>74</v>
      </c>
    </row>
    <row r="16" spans="2:45" x14ac:dyDescent="0.35">
      <c r="B16" t="s">
        <v>75</v>
      </c>
    </row>
    <row r="18" spans="2:2" x14ac:dyDescent="0.35">
      <c r="B18"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S18"/>
  <sheetViews>
    <sheetView showGridLines="0" workbookViewId="0">
      <pane xSplit="2" topLeftCell="C1" activePane="topRight" state="frozen"/>
      <selection pane="topRight" activeCell="C17" sqref="C17"/>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165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157</v>
      </c>
      <c r="C9" s="14">
        <v>3.8775695881379899E-2</v>
      </c>
      <c r="D9" s="14">
        <v>4.61231297635087E-2</v>
      </c>
      <c r="E9" s="14">
        <v>3.1432730618761298E-2</v>
      </c>
      <c r="F9" s="14"/>
      <c r="G9" s="14">
        <v>6.2095427360507202E-2</v>
      </c>
      <c r="H9" s="14">
        <v>4.3182300648091899E-2</v>
      </c>
      <c r="I9" s="14">
        <v>2.6598758198601E-2</v>
      </c>
      <c r="J9" s="14">
        <v>2.8032169860744301E-2</v>
      </c>
      <c r="K9" s="14">
        <v>3.74004236295985E-2</v>
      </c>
      <c r="L9" s="14"/>
      <c r="M9" s="14">
        <v>4.6040820141497601E-2</v>
      </c>
      <c r="N9" s="14">
        <v>3.04416639858806E-2</v>
      </c>
      <c r="O9" s="14">
        <v>4.81331173795485E-2</v>
      </c>
      <c r="P9" s="14">
        <v>3.0167160410581699E-2</v>
      </c>
      <c r="Q9" s="14"/>
      <c r="R9" s="14">
        <v>5.1669211956897401E-2</v>
      </c>
      <c r="S9" s="14">
        <v>3.5790670850183601E-2</v>
      </c>
      <c r="T9" s="14">
        <v>3.48215766440651E-2</v>
      </c>
      <c r="U9" s="14">
        <v>2.6112200842497199E-2</v>
      </c>
      <c r="V9" s="14">
        <v>4.1993581172225E-2</v>
      </c>
      <c r="W9" s="14">
        <v>2.55845961628017E-2</v>
      </c>
      <c r="X9" s="14">
        <v>1.49413391874077E-2</v>
      </c>
      <c r="Y9" s="14">
        <v>4.7981602512574002E-2</v>
      </c>
      <c r="Z9" s="14">
        <v>6.3113557438237003E-2</v>
      </c>
      <c r="AA9" s="14"/>
      <c r="AB9" s="14">
        <v>3.4347868338776497E-2</v>
      </c>
      <c r="AC9" s="14">
        <v>3.3774073674687599E-2</v>
      </c>
      <c r="AD9" s="14">
        <v>4.9355725071696999E-2</v>
      </c>
      <c r="AE9" s="14">
        <v>3.6315354464908002E-2</v>
      </c>
      <c r="AF9" s="14">
        <v>2.0538222923441599E-2</v>
      </c>
      <c r="AG9" s="14"/>
      <c r="AH9" s="14">
        <v>5.6292503721046001E-2</v>
      </c>
      <c r="AI9" s="14">
        <v>3.04658005757221E-2</v>
      </c>
      <c r="AJ9" s="14"/>
      <c r="AK9" s="14">
        <v>5.5278657823583301E-2</v>
      </c>
      <c r="AL9" s="14">
        <v>2.94620637413699E-2</v>
      </c>
      <c r="AM9" s="14"/>
      <c r="AN9" s="14">
        <v>5.1683739183264701E-2</v>
      </c>
      <c r="AO9" s="14">
        <v>2.95257908340321E-2</v>
      </c>
      <c r="AP9" s="14"/>
      <c r="AQ9" s="14">
        <v>6.0470300594472198E-2</v>
      </c>
      <c r="AR9" s="14">
        <v>3.5167491762265399E-2</v>
      </c>
      <c r="AS9" s="14">
        <v>2.26385852957003E-2</v>
      </c>
    </row>
    <row r="10" spans="2:45" x14ac:dyDescent="0.35">
      <c r="B10" s="15" t="s">
        <v>158</v>
      </c>
      <c r="C10" s="14">
        <v>0.119610548201836</v>
      </c>
      <c r="D10" s="14">
        <v>0.125475907444348</v>
      </c>
      <c r="E10" s="14">
        <v>0.112866812909097</v>
      </c>
      <c r="F10" s="14"/>
      <c r="G10" s="14">
        <v>0.13837672709896001</v>
      </c>
      <c r="H10" s="14">
        <v>0.132091841404824</v>
      </c>
      <c r="I10" s="14">
        <v>0.15118975217415001</v>
      </c>
      <c r="J10" s="14">
        <v>9.1842672554666299E-2</v>
      </c>
      <c r="K10" s="14">
        <v>8.0301083556879399E-2</v>
      </c>
      <c r="L10" s="14"/>
      <c r="M10" s="14">
        <v>0.120014822058594</v>
      </c>
      <c r="N10" s="14">
        <v>9.1860840479360203E-2</v>
      </c>
      <c r="O10" s="14">
        <v>0.13007520336668901</v>
      </c>
      <c r="P10" s="14">
        <v>0.141181589051422</v>
      </c>
      <c r="Q10" s="14"/>
      <c r="R10" s="14">
        <v>0.11551880751636399</v>
      </c>
      <c r="S10" s="14">
        <v>0.102483441108444</v>
      </c>
      <c r="T10" s="14">
        <v>0.133226372815716</v>
      </c>
      <c r="U10" s="14">
        <v>0.10929857914084599</v>
      </c>
      <c r="V10" s="14">
        <v>0.11777255049662901</v>
      </c>
      <c r="W10" s="14">
        <v>0.14175244638585399</v>
      </c>
      <c r="X10" s="14">
        <v>0.11116344983721101</v>
      </c>
      <c r="Y10" s="14">
        <v>0.115381911258352</v>
      </c>
      <c r="Z10" s="14">
        <v>0.13627654628021399</v>
      </c>
      <c r="AA10" s="14"/>
      <c r="AB10" s="14">
        <v>0.110932825792948</v>
      </c>
      <c r="AC10" s="14">
        <v>0.10616354657899001</v>
      </c>
      <c r="AD10" s="14">
        <v>0.119427610029944</v>
      </c>
      <c r="AE10" s="14">
        <v>0.13668963307829701</v>
      </c>
      <c r="AF10" s="14">
        <v>0.16212751207550399</v>
      </c>
      <c r="AG10" s="14"/>
      <c r="AH10" s="14">
        <v>0.15278839608285999</v>
      </c>
      <c r="AI10" s="14">
        <v>0.10438538869087</v>
      </c>
      <c r="AJ10" s="14"/>
      <c r="AK10" s="14">
        <v>0.14386066941436401</v>
      </c>
      <c r="AL10" s="14">
        <v>9.7716190933562902E-2</v>
      </c>
      <c r="AM10" s="14"/>
      <c r="AN10" s="14">
        <v>0.14750006490606399</v>
      </c>
      <c r="AO10" s="14">
        <v>0.100597466629179</v>
      </c>
      <c r="AP10" s="14"/>
      <c r="AQ10" s="14">
        <v>0.127212756525064</v>
      </c>
      <c r="AR10" s="14">
        <v>0.114430199288329</v>
      </c>
      <c r="AS10" s="14">
        <v>0.120042385947274</v>
      </c>
    </row>
    <row r="11" spans="2:45" x14ac:dyDescent="0.35">
      <c r="B11" s="15" t="s">
        <v>159</v>
      </c>
      <c r="C11" s="14">
        <v>0.20123938319697199</v>
      </c>
      <c r="D11" s="14">
        <v>0.19519993073636299</v>
      </c>
      <c r="E11" s="14">
        <v>0.20773417569164701</v>
      </c>
      <c r="F11" s="14"/>
      <c r="G11" s="14">
        <v>0.185782674481798</v>
      </c>
      <c r="H11" s="14">
        <v>0.22031417998234201</v>
      </c>
      <c r="I11" s="14">
        <v>0.18303017516744099</v>
      </c>
      <c r="J11" s="14">
        <v>0.23108433795522201</v>
      </c>
      <c r="K11" s="14">
        <v>0.17940696861125899</v>
      </c>
      <c r="L11" s="14"/>
      <c r="M11" s="14">
        <v>0.17476714735664201</v>
      </c>
      <c r="N11" s="14">
        <v>0.19958049007772199</v>
      </c>
      <c r="O11" s="14">
        <v>0.19490151027555799</v>
      </c>
      <c r="P11" s="14">
        <v>0.241079631875912</v>
      </c>
      <c r="Q11" s="14"/>
      <c r="R11" s="14">
        <v>0.236574831375819</v>
      </c>
      <c r="S11" s="14">
        <v>0.23036696538016799</v>
      </c>
      <c r="T11" s="14">
        <v>0.18559123793923399</v>
      </c>
      <c r="U11" s="14">
        <v>0.170905368537352</v>
      </c>
      <c r="V11" s="14">
        <v>0.158114648555709</v>
      </c>
      <c r="W11" s="14">
        <v>0.22804804759258501</v>
      </c>
      <c r="X11" s="14">
        <v>0.21410684473848099</v>
      </c>
      <c r="Y11" s="14">
        <v>0.18779738624898801</v>
      </c>
      <c r="Z11" s="14">
        <v>0.164171480094397</v>
      </c>
      <c r="AA11" s="14"/>
      <c r="AB11" s="14">
        <v>0.22374735603439</v>
      </c>
      <c r="AC11" s="14">
        <v>0.18686739850089201</v>
      </c>
      <c r="AD11" s="14">
        <v>0.20489360395431</v>
      </c>
      <c r="AE11" s="14">
        <v>0.17815468176821</v>
      </c>
      <c r="AF11" s="14">
        <v>0.20778944314276701</v>
      </c>
      <c r="AG11" s="14"/>
      <c r="AH11" s="14">
        <v>0.18139586952034001</v>
      </c>
      <c r="AI11" s="14">
        <v>0.204265591826816</v>
      </c>
      <c r="AJ11" s="14"/>
      <c r="AK11" s="14">
        <v>0.16694582370834199</v>
      </c>
      <c r="AL11" s="14">
        <v>0.217906643051025</v>
      </c>
      <c r="AM11" s="14"/>
      <c r="AN11" s="14">
        <v>0.15907715265868599</v>
      </c>
      <c r="AO11" s="14">
        <v>0.22802540801792601</v>
      </c>
      <c r="AP11" s="14"/>
      <c r="AQ11" s="14">
        <v>0.16658871894409899</v>
      </c>
      <c r="AR11" s="14">
        <v>0.20973154900732599</v>
      </c>
      <c r="AS11" s="14">
        <v>0.22002622768711599</v>
      </c>
    </row>
    <row r="12" spans="2:45" x14ac:dyDescent="0.35">
      <c r="B12" s="15" t="s">
        <v>160</v>
      </c>
      <c r="C12" s="14">
        <v>0.42273685643685799</v>
      </c>
      <c r="D12" s="14">
        <v>0.40798701179882801</v>
      </c>
      <c r="E12" s="14">
        <v>0.43755085044931202</v>
      </c>
      <c r="F12" s="14"/>
      <c r="G12" s="14">
        <v>0.43536736252869002</v>
      </c>
      <c r="H12" s="14">
        <v>0.41477668989574201</v>
      </c>
      <c r="I12" s="14">
        <v>0.40974898201623999</v>
      </c>
      <c r="J12" s="14">
        <v>0.430440170903027</v>
      </c>
      <c r="K12" s="14">
        <v>0.42593759232136402</v>
      </c>
      <c r="L12" s="14"/>
      <c r="M12" s="14">
        <v>0.46165306478157903</v>
      </c>
      <c r="N12" s="14">
        <v>0.46045572412042901</v>
      </c>
      <c r="O12" s="14">
        <v>0.39360861977330402</v>
      </c>
      <c r="P12" s="14">
        <v>0.359517779969519</v>
      </c>
      <c r="Q12" s="14"/>
      <c r="R12" s="14">
        <v>0.37159321016449798</v>
      </c>
      <c r="S12" s="14">
        <v>0.40618463590201598</v>
      </c>
      <c r="T12" s="14">
        <v>0.45010015398981701</v>
      </c>
      <c r="U12" s="14">
        <v>0.48564956672794501</v>
      </c>
      <c r="V12" s="14">
        <v>0.44520142064692803</v>
      </c>
      <c r="W12" s="14">
        <v>0.38709115749392597</v>
      </c>
      <c r="X12" s="14">
        <v>0.478983673019518</v>
      </c>
      <c r="Y12" s="14">
        <v>0.41299994403778501</v>
      </c>
      <c r="Z12" s="14">
        <v>0.40408036177420797</v>
      </c>
      <c r="AA12" s="14"/>
      <c r="AB12" s="14">
        <v>0.39616170433919701</v>
      </c>
      <c r="AC12" s="14">
        <v>0.43475592305732202</v>
      </c>
      <c r="AD12" s="14">
        <v>0.42129082196060702</v>
      </c>
      <c r="AE12" s="14">
        <v>0.41771752296779502</v>
      </c>
      <c r="AF12" s="14">
        <v>0.47114786964944599</v>
      </c>
      <c r="AG12" s="14"/>
      <c r="AH12" s="14">
        <v>0.403329317105864</v>
      </c>
      <c r="AI12" s="14">
        <v>0.42951491321249402</v>
      </c>
      <c r="AJ12" s="14"/>
      <c r="AK12" s="14">
        <v>0.43729351075503797</v>
      </c>
      <c r="AL12" s="14">
        <v>0.42216073880854699</v>
      </c>
      <c r="AM12" s="14"/>
      <c r="AN12" s="14">
        <v>0.42299270601308703</v>
      </c>
      <c r="AO12" s="14">
        <v>0.42769227483325201</v>
      </c>
      <c r="AP12" s="14"/>
      <c r="AQ12" s="14">
        <v>0.438343768841161</v>
      </c>
      <c r="AR12" s="14">
        <v>0.42486404050835702</v>
      </c>
      <c r="AS12" s="14">
        <v>0.41443816709396197</v>
      </c>
    </row>
    <row r="13" spans="2:45" x14ac:dyDescent="0.35">
      <c r="B13" s="15" t="s">
        <v>161</v>
      </c>
      <c r="C13" s="23">
        <v>0.217637516282955</v>
      </c>
      <c r="D13" s="23">
        <v>0.225214020256952</v>
      </c>
      <c r="E13" s="23">
        <v>0.21041543033118301</v>
      </c>
      <c r="F13" s="23"/>
      <c r="G13" s="23">
        <v>0.17837780853004401</v>
      </c>
      <c r="H13" s="23">
        <v>0.189634988069</v>
      </c>
      <c r="I13" s="23">
        <v>0.229432332443568</v>
      </c>
      <c r="J13" s="23">
        <v>0.21860064872634</v>
      </c>
      <c r="K13" s="23">
        <v>0.27695393188089801</v>
      </c>
      <c r="L13" s="23"/>
      <c r="M13" s="23">
        <v>0.197524145661687</v>
      </c>
      <c r="N13" s="23">
        <v>0.217661281336608</v>
      </c>
      <c r="O13" s="23">
        <v>0.23328154920490099</v>
      </c>
      <c r="P13" s="23">
        <v>0.22805383869256499</v>
      </c>
      <c r="Q13" s="23"/>
      <c r="R13" s="23">
        <v>0.22464393898642199</v>
      </c>
      <c r="S13" s="23">
        <v>0.22517428675918899</v>
      </c>
      <c r="T13" s="23">
        <v>0.19626065861116801</v>
      </c>
      <c r="U13" s="23">
        <v>0.20803428475135999</v>
      </c>
      <c r="V13" s="23">
        <v>0.23691779912850799</v>
      </c>
      <c r="W13" s="23">
        <v>0.21752375236483401</v>
      </c>
      <c r="X13" s="23">
        <v>0.18080469321738299</v>
      </c>
      <c r="Y13" s="23">
        <v>0.23583915594230101</v>
      </c>
      <c r="Z13" s="23">
        <v>0.23235805441294399</v>
      </c>
      <c r="AA13" s="23"/>
      <c r="AB13" s="23">
        <v>0.23481024549468801</v>
      </c>
      <c r="AC13" s="23">
        <v>0.23843905818810901</v>
      </c>
      <c r="AD13" s="23">
        <v>0.205032238983442</v>
      </c>
      <c r="AE13" s="23">
        <v>0.231122807720789</v>
      </c>
      <c r="AF13" s="23">
        <v>0.13839695220884099</v>
      </c>
      <c r="AG13" s="23"/>
      <c r="AH13" s="23">
        <v>0.20619391356989</v>
      </c>
      <c r="AI13" s="23">
        <v>0.231368305694098</v>
      </c>
      <c r="AJ13" s="23"/>
      <c r="AK13" s="23">
        <v>0.19662133829867201</v>
      </c>
      <c r="AL13" s="23">
        <v>0.232754363465495</v>
      </c>
      <c r="AM13" s="23"/>
      <c r="AN13" s="23">
        <v>0.218746337238899</v>
      </c>
      <c r="AO13" s="23">
        <v>0.21415905968561</v>
      </c>
      <c r="AP13" s="23"/>
      <c r="AQ13" s="23">
        <v>0.20738445509520501</v>
      </c>
      <c r="AR13" s="23">
        <v>0.21580671943372301</v>
      </c>
      <c r="AS13" s="23">
        <v>0.22285463397594699</v>
      </c>
    </row>
    <row r="14" spans="2:45" x14ac:dyDescent="0.35">
      <c r="B14" s="16"/>
    </row>
    <row r="15" spans="2:45" x14ac:dyDescent="0.35">
      <c r="B15" t="s">
        <v>74</v>
      </c>
    </row>
    <row r="16" spans="2:45" x14ac:dyDescent="0.35">
      <c r="B16" t="s">
        <v>75</v>
      </c>
    </row>
    <row r="18" spans="2:2" x14ac:dyDescent="0.35">
      <c r="B18"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J19"/>
  <sheetViews>
    <sheetView showGridLines="0" workbookViewId="0">
      <pane xSplit="2" topLeftCell="C1" activePane="topRight" state="frozen"/>
      <selection pane="topRight" activeCell="C23" sqref="C23"/>
    </sheetView>
  </sheetViews>
  <sheetFormatPr defaultColWidth="10.90625" defaultRowHeight="14.5" x14ac:dyDescent="0.35"/>
  <cols>
    <col min="2" max="2" width="25.7265625" customWidth="1"/>
    <col min="3" max="10" width="20.7265625" customWidth="1"/>
  </cols>
  <sheetData>
    <row r="2" spans="2:10" ht="40" customHeight="1" x14ac:dyDescent="0.35">
      <c r="D2" s="33" t="s">
        <v>178</v>
      </c>
      <c r="E2" s="30"/>
      <c r="F2" s="30"/>
      <c r="G2" s="30"/>
      <c r="H2" s="30"/>
      <c r="I2" s="30"/>
      <c r="J2" s="30"/>
    </row>
    <row r="6" spans="2:10" ht="50" customHeight="1" x14ac:dyDescent="0.35">
      <c r="B6" s="17" t="s">
        <v>15</v>
      </c>
      <c r="C6" s="17" t="s">
        <v>166</v>
      </c>
      <c r="D6" s="17" t="s">
        <v>167</v>
      </c>
      <c r="E6" s="17" t="s">
        <v>168</v>
      </c>
      <c r="F6" s="17" t="s">
        <v>169</v>
      </c>
      <c r="G6" s="17" t="s">
        <v>170</v>
      </c>
      <c r="H6" s="17" t="s">
        <v>171</v>
      </c>
      <c r="I6" s="17" t="s">
        <v>172</v>
      </c>
    </row>
    <row r="7" spans="2:10" x14ac:dyDescent="0.35">
      <c r="B7" s="15" t="s">
        <v>173</v>
      </c>
      <c r="C7" s="14">
        <v>0.28921024274831098</v>
      </c>
      <c r="D7" s="14">
        <v>0.134203359015305</v>
      </c>
      <c r="E7" s="14">
        <v>0.12305364468179</v>
      </c>
      <c r="F7" s="14">
        <v>9.0550834766907104E-2</v>
      </c>
      <c r="G7" s="14">
        <v>6.3046998673314203E-2</v>
      </c>
      <c r="H7" s="14">
        <v>9.6557220765251306E-2</v>
      </c>
      <c r="I7" s="14">
        <v>0.157438861580148</v>
      </c>
    </row>
    <row r="8" spans="2:10" x14ac:dyDescent="0.35">
      <c r="B8" s="15" t="s">
        <v>174</v>
      </c>
      <c r="C8" s="14">
        <v>0.29221598958725298</v>
      </c>
      <c r="D8" s="14">
        <v>0.26130839129308803</v>
      </c>
      <c r="E8" s="14">
        <v>0.26145831505126499</v>
      </c>
      <c r="F8" s="14">
        <v>0.161012546292087</v>
      </c>
      <c r="G8" s="14">
        <v>0.14865524084193699</v>
      </c>
      <c r="H8" s="14">
        <v>0.20573754113135301</v>
      </c>
      <c r="I8" s="14">
        <v>0.27679168390143999</v>
      </c>
    </row>
    <row r="9" spans="2:10" ht="29" x14ac:dyDescent="0.35">
      <c r="B9" s="15" t="s">
        <v>175</v>
      </c>
      <c r="C9" s="14">
        <v>0.20453440003974399</v>
      </c>
      <c r="D9" s="14">
        <v>0.24135296104939399</v>
      </c>
      <c r="E9" s="14">
        <v>0.225751619292686</v>
      </c>
      <c r="F9" s="14">
        <v>0.16767888532151101</v>
      </c>
      <c r="G9" s="14">
        <v>0.15680190056902901</v>
      </c>
      <c r="H9" s="14">
        <v>0.208947644857049</v>
      </c>
      <c r="I9" s="14">
        <v>0.20801297109091299</v>
      </c>
    </row>
    <row r="10" spans="2:10" x14ac:dyDescent="0.35">
      <c r="B10" s="15" t="s">
        <v>176</v>
      </c>
      <c r="C10" s="14">
        <v>0.103584355415362</v>
      </c>
      <c r="D10" s="14">
        <v>0.15400622140075901</v>
      </c>
      <c r="E10" s="14">
        <v>0.15071481247631399</v>
      </c>
      <c r="F10" s="14">
        <v>0.20155546000413299</v>
      </c>
      <c r="G10" s="14">
        <v>0.16362319558388799</v>
      </c>
      <c r="H10" s="14">
        <v>0.17965956466182001</v>
      </c>
      <c r="I10" s="14">
        <v>0.144147854402426</v>
      </c>
    </row>
    <row r="11" spans="2:10" x14ac:dyDescent="0.35">
      <c r="B11" s="15" t="s">
        <v>177</v>
      </c>
      <c r="C11" s="14">
        <v>8.5916270512978996E-2</v>
      </c>
      <c r="D11" s="14">
        <v>0.187150858031707</v>
      </c>
      <c r="E11" s="14">
        <v>0.20751246017923899</v>
      </c>
      <c r="F11" s="14">
        <v>0.34488552946979301</v>
      </c>
      <c r="G11" s="14">
        <v>0.43773385085799998</v>
      </c>
      <c r="H11" s="14">
        <v>0.27367393987959499</v>
      </c>
      <c r="I11" s="14">
        <v>0.18349777984162499</v>
      </c>
    </row>
    <row r="12" spans="2:10" x14ac:dyDescent="0.35">
      <c r="B12" s="15" t="s">
        <v>70</v>
      </c>
      <c r="C12" s="14">
        <v>2.4538741696351399E-2</v>
      </c>
      <c r="D12" s="14">
        <v>2.1978209209747399E-2</v>
      </c>
      <c r="E12" s="14">
        <v>3.1509148318706E-2</v>
      </c>
      <c r="F12" s="14">
        <v>3.4316744145568401E-2</v>
      </c>
      <c r="G12" s="14">
        <v>3.0138813473831499E-2</v>
      </c>
      <c r="H12" s="14">
        <v>3.54240887049313E-2</v>
      </c>
      <c r="I12" s="14">
        <v>3.0110849183447599E-2</v>
      </c>
    </row>
    <row r="13" spans="2:10" x14ac:dyDescent="0.35">
      <c r="B13" s="16"/>
      <c r="C13" s="16"/>
      <c r="D13" s="16"/>
      <c r="E13" s="16"/>
      <c r="F13" s="16"/>
      <c r="G13" s="16"/>
      <c r="H13" s="16"/>
      <c r="I13" s="16"/>
    </row>
    <row r="14" spans="2:10" x14ac:dyDescent="0.35">
      <c r="B14" t="s">
        <v>74</v>
      </c>
    </row>
    <row r="15" spans="2:10" x14ac:dyDescent="0.35">
      <c r="B15" t="s">
        <v>75</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179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0.28921024274831098</v>
      </c>
      <c r="D9" s="14">
        <v>0.31141774870286099</v>
      </c>
      <c r="E9" s="14">
        <v>0.26735494450372499</v>
      </c>
      <c r="F9" s="14"/>
      <c r="G9" s="14">
        <v>0.269764837023175</v>
      </c>
      <c r="H9" s="14">
        <v>0.33333667329939998</v>
      </c>
      <c r="I9" s="14">
        <v>0.26291838280729801</v>
      </c>
      <c r="J9" s="14">
        <v>0.27635597089064701</v>
      </c>
      <c r="K9" s="14">
        <v>0.30304323381092402</v>
      </c>
      <c r="L9" s="14"/>
      <c r="M9" s="14">
        <v>0.35811087688158799</v>
      </c>
      <c r="N9" s="14">
        <v>0.28600861739338101</v>
      </c>
      <c r="O9" s="14">
        <v>0.30875601843973699</v>
      </c>
      <c r="P9" s="14">
        <v>0.20170074908070301</v>
      </c>
      <c r="Q9" s="14"/>
      <c r="R9" s="14">
        <v>0.33111571103004001</v>
      </c>
      <c r="S9" s="14">
        <v>0.244699086886253</v>
      </c>
      <c r="T9" s="14">
        <v>0.26609510610492398</v>
      </c>
      <c r="U9" s="14">
        <v>0.29803788450268398</v>
      </c>
      <c r="V9" s="14">
        <v>0.36174795970847501</v>
      </c>
      <c r="W9" s="14">
        <v>0.28156669805256102</v>
      </c>
      <c r="X9" s="14">
        <v>0.26195163182888498</v>
      </c>
      <c r="Y9" s="14">
        <v>0.266225524516642</v>
      </c>
      <c r="Z9" s="14">
        <v>0.28821210060727198</v>
      </c>
      <c r="AA9" s="14"/>
      <c r="AB9" s="14">
        <v>0.217044970999696</v>
      </c>
      <c r="AC9" s="14">
        <v>0.26763394502571503</v>
      </c>
      <c r="AD9" s="14">
        <v>0.33220153556509902</v>
      </c>
      <c r="AE9" s="14">
        <v>0.322607337318639</v>
      </c>
      <c r="AF9" s="14">
        <v>0.41526856101677301</v>
      </c>
      <c r="AG9" s="14"/>
      <c r="AH9" s="14">
        <v>0.37609689171268001</v>
      </c>
      <c r="AI9" s="14">
        <v>0.26296507663983099</v>
      </c>
      <c r="AJ9" s="14"/>
      <c r="AK9" s="14">
        <v>0.40322729801999901</v>
      </c>
      <c r="AL9" s="14">
        <v>0.24817901264842901</v>
      </c>
      <c r="AM9" s="14"/>
      <c r="AN9" s="14">
        <v>0.36735006187353297</v>
      </c>
      <c r="AO9" s="14">
        <v>0.22961412364822301</v>
      </c>
      <c r="AP9" s="14"/>
      <c r="AQ9" s="14">
        <v>0.36727918544481297</v>
      </c>
      <c r="AR9" s="14">
        <v>0.274547830733953</v>
      </c>
      <c r="AS9" s="14">
        <v>0.241016942629216</v>
      </c>
    </row>
    <row r="10" spans="2:45" x14ac:dyDescent="0.35">
      <c r="B10" s="15" t="s">
        <v>174</v>
      </c>
      <c r="C10" s="14">
        <v>0.29221598958725298</v>
      </c>
      <c r="D10" s="14">
        <v>0.29679536124262701</v>
      </c>
      <c r="E10" s="14">
        <v>0.28711069455674099</v>
      </c>
      <c r="F10" s="14"/>
      <c r="G10" s="14">
        <v>0.33024360511408801</v>
      </c>
      <c r="H10" s="14">
        <v>0.30206047215488702</v>
      </c>
      <c r="I10" s="14">
        <v>0.29952319386051501</v>
      </c>
      <c r="J10" s="14">
        <v>0.270354491954785</v>
      </c>
      <c r="K10" s="14">
        <v>0.25875187951126299</v>
      </c>
      <c r="L10" s="14"/>
      <c r="M10" s="14">
        <v>0.33890269363395997</v>
      </c>
      <c r="N10" s="14">
        <v>0.28327314537269799</v>
      </c>
      <c r="O10" s="14">
        <v>0.26819453751998101</v>
      </c>
      <c r="P10" s="14">
        <v>0.27377837885738798</v>
      </c>
      <c r="Q10" s="14"/>
      <c r="R10" s="14">
        <v>0.31547294773073598</v>
      </c>
      <c r="S10" s="14">
        <v>0.28349534020832901</v>
      </c>
      <c r="T10" s="14">
        <v>0.31740074025709603</v>
      </c>
      <c r="U10" s="14">
        <v>0.28482827384701898</v>
      </c>
      <c r="V10" s="14">
        <v>0.27435448678996299</v>
      </c>
      <c r="W10" s="14">
        <v>0.28051837899988802</v>
      </c>
      <c r="X10" s="14">
        <v>0.27435076957474602</v>
      </c>
      <c r="Y10" s="14">
        <v>0.41099289159570102</v>
      </c>
      <c r="Z10" s="14">
        <v>0.25051936934226698</v>
      </c>
      <c r="AA10" s="14"/>
      <c r="AB10" s="14">
        <v>0.256791997648671</v>
      </c>
      <c r="AC10" s="14">
        <v>0.27291900938614</v>
      </c>
      <c r="AD10" s="14">
        <v>0.31226833426748102</v>
      </c>
      <c r="AE10" s="14">
        <v>0.350792631386942</v>
      </c>
      <c r="AF10" s="14">
        <v>0.234973307948671</v>
      </c>
      <c r="AG10" s="14"/>
      <c r="AH10" s="14">
        <v>0.331734555045193</v>
      </c>
      <c r="AI10" s="14">
        <v>0.27661485206030201</v>
      </c>
      <c r="AJ10" s="14"/>
      <c r="AK10" s="14">
        <v>0.319323189729737</v>
      </c>
      <c r="AL10" s="14">
        <v>0.28203414646137298</v>
      </c>
      <c r="AM10" s="14"/>
      <c r="AN10" s="14">
        <v>0.31610012833948598</v>
      </c>
      <c r="AO10" s="14">
        <v>0.27121529896933699</v>
      </c>
      <c r="AP10" s="14"/>
      <c r="AQ10" s="14">
        <v>0.34077872812998</v>
      </c>
      <c r="AR10" s="14">
        <v>0.27610318217450902</v>
      </c>
      <c r="AS10" s="14">
        <v>0.27838280179103803</v>
      </c>
    </row>
    <row r="11" spans="2:45" ht="29" x14ac:dyDescent="0.35">
      <c r="B11" s="15" t="s">
        <v>175</v>
      </c>
      <c r="C11" s="14">
        <v>0.20453440003974399</v>
      </c>
      <c r="D11" s="14">
        <v>0.19987362840027301</v>
      </c>
      <c r="E11" s="14">
        <v>0.209643511563019</v>
      </c>
      <c r="F11" s="14"/>
      <c r="G11" s="14">
        <v>0.19851047791791199</v>
      </c>
      <c r="H11" s="14">
        <v>0.19781846330582001</v>
      </c>
      <c r="I11" s="14">
        <v>0.20429091842458899</v>
      </c>
      <c r="J11" s="14">
        <v>0.22713319304652399</v>
      </c>
      <c r="K11" s="14">
        <v>0.19155338463855501</v>
      </c>
      <c r="L11" s="14"/>
      <c r="M11" s="14">
        <v>0.16310836243062499</v>
      </c>
      <c r="N11" s="14">
        <v>0.214705763183517</v>
      </c>
      <c r="O11" s="14">
        <v>0.23920440321359199</v>
      </c>
      <c r="P11" s="14">
        <v>0.20980060838245199</v>
      </c>
      <c r="Q11" s="14"/>
      <c r="R11" s="14">
        <v>0.20469412946920101</v>
      </c>
      <c r="S11" s="14">
        <v>0.22790241407357101</v>
      </c>
      <c r="T11" s="14">
        <v>0.19761843198479601</v>
      </c>
      <c r="U11" s="14">
        <v>0.16085113948506399</v>
      </c>
      <c r="V11" s="14">
        <v>0.17366979347773301</v>
      </c>
      <c r="W11" s="14">
        <v>0.22508333468719999</v>
      </c>
      <c r="X11" s="14">
        <v>0.21743076997343899</v>
      </c>
      <c r="Y11" s="14">
        <v>0.107836362020022</v>
      </c>
      <c r="Z11" s="14">
        <v>0.25089595279817201</v>
      </c>
      <c r="AA11" s="14"/>
      <c r="AB11" s="14">
        <v>0.205371056405556</v>
      </c>
      <c r="AC11" s="14">
        <v>0.22683310180293501</v>
      </c>
      <c r="AD11" s="14">
        <v>0.197762347164222</v>
      </c>
      <c r="AE11" s="14">
        <v>0.18661069944061801</v>
      </c>
      <c r="AF11" s="14">
        <v>0.20734701658787699</v>
      </c>
      <c r="AG11" s="14"/>
      <c r="AH11" s="14">
        <v>0.16481891293479001</v>
      </c>
      <c r="AI11" s="14">
        <v>0.21768188348091999</v>
      </c>
      <c r="AJ11" s="14"/>
      <c r="AK11" s="14">
        <v>0.165505351654261</v>
      </c>
      <c r="AL11" s="14">
        <v>0.21863374801238999</v>
      </c>
      <c r="AM11" s="14"/>
      <c r="AN11" s="14">
        <v>0.20329230074771701</v>
      </c>
      <c r="AO11" s="14">
        <v>0.20328379656204901</v>
      </c>
      <c r="AP11" s="14"/>
      <c r="AQ11" s="14">
        <v>0.18235163905439999</v>
      </c>
      <c r="AR11" s="14">
        <v>0.21457109213081199</v>
      </c>
      <c r="AS11" s="14">
        <v>0.19578318343899001</v>
      </c>
    </row>
    <row r="12" spans="2:45" x14ac:dyDescent="0.35">
      <c r="B12" s="15" t="s">
        <v>176</v>
      </c>
      <c r="C12" s="14">
        <v>0.103584355415362</v>
      </c>
      <c r="D12" s="14">
        <v>9.6977030393103805E-2</v>
      </c>
      <c r="E12" s="14">
        <v>0.11046028715450699</v>
      </c>
      <c r="F12" s="14"/>
      <c r="G12" s="14">
        <v>0.10576210077048299</v>
      </c>
      <c r="H12" s="14">
        <v>7.7678334189479198E-2</v>
      </c>
      <c r="I12" s="14">
        <v>0.12396947787233099</v>
      </c>
      <c r="J12" s="14">
        <v>0.11265338320877601</v>
      </c>
      <c r="K12" s="14">
        <v>9.70655478742872E-2</v>
      </c>
      <c r="L12" s="14"/>
      <c r="M12" s="14">
        <v>8.8060531597293198E-2</v>
      </c>
      <c r="N12" s="14">
        <v>0.10473729939779</v>
      </c>
      <c r="O12" s="14">
        <v>8.7592647725617506E-2</v>
      </c>
      <c r="P12" s="14">
        <v>0.13163428093988699</v>
      </c>
      <c r="Q12" s="14"/>
      <c r="R12" s="14">
        <v>7.2671367422895705E-2</v>
      </c>
      <c r="S12" s="14">
        <v>0.150598392887865</v>
      </c>
      <c r="T12" s="14">
        <v>9.7811463360445106E-2</v>
      </c>
      <c r="U12" s="14">
        <v>0.137870631043289</v>
      </c>
      <c r="V12" s="14">
        <v>7.61176384683908E-2</v>
      </c>
      <c r="W12" s="14">
        <v>0.117689868994809</v>
      </c>
      <c r="X12" s="14">
        <v>0.129905657469646</v>
      </c>
      <c r="Y12" s="14">
        <v>6.1403123821993297E-2</v>
      </c>
      <c r="Z12" s="14">
        <v>6.32948577352513E-2</v>
      </c>
      <c r="AA12" s="14"/>
      <c r="AB12" s="14">
        <v>0.14659366064278601</v>
      </c>
      <c r="AC12" s="14">
        <v>0.110223267451207</v>
      </c>
      <c r="AD12" s="14">
        <v>7.8471719905053194E-2</v>
      </c>
      <c r="AE12" s="14">
        <v>9.5073972634564505E-2</v>
      </c>
      <c r="AF12" s="14">
        <v>8.7480420969723194E-2</v>
      </c>
      <c r="AG12" s="14"/>
      <c r="AH12" s="14">
        <v>8.2618003347126004E-2</v>
      </c>
      <c r="AI12" s="14">
        <v>0.113249973107476</v>
      </c>
      <c r="AJ12" s="14"/>
      <c r="AK12" s="14">
        <v>7.3213846196701099E-2</v>
      </c>
      <c r="AL12" s="14">
        <v>0.11759817821087901</v>
      </c>
      <c r="AM12" s="14"/>
      <c r="AN12" s="14">
        <v>6.4513640765586799E-2</v>
      </c>
      <c r="AO12" s="14">
        <v>0.13671006215574999</v>
      </c>
      <c r="AP12" s="14"/>
      <c r="AQ12" s="14">
        <v>4.4833465891709702E-2</v>
      </c>
      <c r="AR12" s="14">
        <v>0.123724558314993</v>
      </c>
      <c r="AS12" s="14">
        <v>0.14404457033552501</v>
      </c>
    </row>
    <row r="13" spans="2:45" x14ac:dyDescent="0.35">
      <c r="B13" s="15" t="s">
        <v>177</v>
      </c>
      <c r="C13" s="14">
        <v>8.5916270512978996E-2</v>
      </c>
      <c r="D13" s="14">
        <v>7.2492364558048694E-2</v>
      </c>
      <c r="E13" s="14">
        <v>9.87281320623387E-2</v>
      </c>
      <c r="F13" s="14"/>
      <c r="G13" s="14">
        <v>7.5330045085213307E-2</v>
      </c>
      <c r="H13" s="14">
        <v>5.9125079396707102E-2</v>
      </c>
      <c r="I13" s="14">
        <v>8.31100205223433E-2</v>
      </c>
      <c r="J13" s="14">
        <v>9.0540668953593695E-2</v>
      </c>
      <c r="K13" s="14">
        <v>0.127538223356639</v>
      </c>
      <c r="L13" s="14"/>
      <c r="M13" s="14">
        <v>3.7529235139324303E-2</v>
      </c>
      <c r="N13" s="14">
        <v>9.0021829011008997E-2</v>
      </c>
      <c r="O13" s="14">
        <v>7.3593468052758307E-2</v>
      </c>
      <c r="P13" s="14">
        <v>0.14400525548210699</v>
      </c>
      <c r="Q13" s="14"/>
      <c r="R13" s="14">
        <v>5.3287038865101798E-2</v>
      </c>
      <c r="S13" s="14">
        <v>7.8042230786268693E-2</v>
      </c>
      <c r="T13" s="14">
        <v>9.2485382615713804E-2</v>
      </c>
      <c r="U13" s="14">
        <v>8.1684029408672698E-2</v>
      </c>
      <c r="V13" s="14">
        <v>0.100677817356012</v>
      </c>
      <c r="W13" s="14">
        <v>6.4809743653905905E-2</v>
      </c>
      <c r="X13" s="14">
        <v>0.116361171153283</v>
      </c>
      <c r="Y13" s="14">
        <v>0.119920910867979</v>
      </c>
      <c r="Z13" s="14">
        <v>0.103812321754833</v>
      </c>
      <c r="AA13" s="14"/>
      <c r="AB13" s="14">
        <v>0.139092830199359</v>
      </c>
      <c r="AC13" s="14">
        <v>8.88954685938914E-2</v>
      </c>
      <c r="AD13" s="14">
        <v>5.86346194274074E-2</v>
      </c>
      <c r="AE13" s="14">
        <v>4.4915359219237401E-2</v>
      </c>
      <c r="AF13" s="14">
        <v>5.49306934769557E-2</v>
      </c>
      <c r="AG13" s="14"/>
      <c r="AH13" s="14">
        <v>3.0370428601137301E-2</v>
      </c>
      <c r="AI13" s="14">
        <v>0.10852178485367101</v>
      </c>
      <c r="AJ13" s="14"/>
      <c r="AK13" s="14">
        <v>1.9873109840701699E-2</v>
      </c>
      <c r="AL13" s="14">
        <v>0.114960766757998</v>
      </c>
      <c r="AM13" s="14"/>
      <c r="AN13" s="14">
        <v>3.5750541313633998E-2</v>
      </c>
      <c r="AO13" s="14">
        <v>0.12676599343328701</v>
      </c>
      <c r="AP13" s="14"/>
      <c r="AQ13" s="14">
        <v>5.01283287717319E-2</v>
      </c>
      <c r="AR13" s="14">
        <v>9.1784852888940005E-2</v>
      </c>
      <c r="AS13" s="14">
        <v>0.100528736824139</v>
      </c>
    </row>
    <row r="14" spans="2:45" x14ac:dyDescent="0.35">
      <c r="B14" s="15" t="s">
        <v>70</v>
      </c>
      <c r="C14" s="23">
        <v>2.4538741696351399E-2</v>
      </c>
      <c r="D14" s="23">
        <v>2.2443866703086901E-2</v>
      </c>
      <c r="E14" s="23">
        <v>2.67024301596686E-2</v>
      </c>
      <c r="F14" s="23"/>
      <c r="G14" s="23">
        <v>2.0388934089128601E-2</v>
      </c>
      <c r="H14" s="23">
        <v>2.9980977653706699E-2</v>
      </c>
      <c r="I14" s="23">
        <v>2.61880065129232E-2</v>
      </c>
      <c r="J14" s="23">
        <v>2.2962291945674802E-2</v>
      </c>
      <c r="K14" s="23">
        <v>2.2047730808332399E-2</v>
      </c>
      <c r="L14" s="23"/>
      <c r="M14" s="23">
        <v>1.42883003172092E-2</v>
      </c>
      <c r="N14" s="23">
        <v>2.12533456416058E-2</v>
      </c>
      <c r="O14" s="23">
        <v>2.26589250483142E-2</v>
      </c>
      <c r="P14" s="23">
        <v>3.9080727257464101E-2</v>
      </c>
      <c r="Q14" s="23"/>
      <c r="R14" s="23">
        <v>2.2758805482024899E-2</v>
      </c>
      <c r="S14" s="23">
        <v>1.5262535157712901E-2</v>
      </c>
      <c r="T14" s="23">
        <v>2.8588875677025099E-2</v>
      </c>
      <c r="U14" s="23">
        <v>3.6728041713271903E-2</v>
      </c>
      <c r="V14" s="23">
        <v>1.3432304199427401E-2</v>
      </c>
      <c r="W14" s="23">
        <v>3.03319756116355E-2</v>
      </c>
      <c r="X14" s="23">
        <v>0</v>
      </c>
      <c r="Y14" s="23">
        <v>3.3621187177662597E-2</v>
      </c>
      <c r="Z14" s="23">
        <v>4.32653977622049E-2</v>
      </c>
      <c r="AA14" s="23"/>
      <c r="AB14" s="23">
        <v>3.5105484103932501E-2</v>
      </c>
      <c r="AC14" s="23">
        <v>3.3495207740111201E-2</v>
      </c>
      <c r="AD14" s="23">
        <v>2.06614436707378E-2</v>
      </c>
      <c r="AE14" s="23">
        <v>0</v>
      </c>
      <c r="AF14" s="23">
        <v>0</v>
      </c>
      <c r="AG14" s="23"/>
      <c r="AH14" s="23">
        <v>1.4361208359073299E-2</v>
      </c>
      <c r="AI14" s="23">
        <v>2.0966429857799802E-2</v>
      </c>
      <c r="AJ14" s="23"/>
      <c r="AK14" s="23">
        <v>1.8857204558600599E-2</v>
      </c>
      <c r="AL14" s="23">
        <v>1.8594147908931401E-2</v>
      </c>
      <c r="AM14" s="23"/>
      <c r="AN14" s="23">
        <v>1.29933269600437E-2</v>
      </c>
      <c r="AO14" s="23">
        <v>3.2410725231354097E-2</v>
      </c>
      <c r="AP14" s="23"/>
      <c r="AQ14" s="23">
        <v>1.46286527073647E-2</v>
      </c>
      <c r="AR14" s="23">
        <v>1.9268483756793599E-2</v>
      </c>
      <c r="AS14" s="23">
        <v>4.0243764981091397E-2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180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0.134203359015305</v>
      </c>
      <c r="D9" s="14">
        <v>0.14371183261360301</v>
      </c>
      <c r="E9" s="14">
        <v>0.123809601336951</v>
      </c>
      <c r="F9" s="14"/>
      <c r="G9" s="14">
        <v>0.15227495530493601</v>
      </c>
      <c r="H9" s="14">
        <v>0.17867294107048801</v>
      </c>
      <c r="I9" s="14">
        <v>0.13244345735979501</v>
      </c>
      <c r="J9" s="14">
        <v>0.106318716082447</v>
      </c>
      <c r="K9" s="14">
        <v>9.7283509320729405E-2</v>
      </c>
      <c r="L9" s="14"/>
      <c r="M9" s="14">
        <v>0.189808026772081</v>
      </c>
      <c r="N9" s="14">
        <v>0.122682627953505</v>
      </c>
      <c r="O9" s="14">
        <v>0.137553961074419</v>
      </c>
      <c r="P9" s="14">
        <v>8.4104713009255594E-2</v>
      </c>
      <c r="Q9" s="14"/>
      <c r="R9" s="14">
        <v>0.182297168182356</v>
      </c>
      <c r="S9" s="14">
        <v>0.118228986729561</v>
      </c>
      <c r="T9" s="14">
        <v>0.115036629548949</v>
      </c>
      <c r="U9" s="14">
        <v>0.123475598411425</v>
      </c>
      <c r="V9" s="14">
        <v>0.1105094518992</v>
      </c>
      <c r="W9" s="14">
        <v>0.16791080196517799</v>
      </c>
      <c r="X9" s="14">
        <v>9.4386686804863895E-2</v>
      </c>
      <c r="Y9" s="14">
        <v>0.133933128557158</v>
      </c>
      <c r="Z9" s="14">
        <v>0.139640130168248</v>
      </c>
      <c r="AA9" s="14"/>
      <c r="AB9" s="14">
        <v>7.2930469155043198E-2</v>
      </c>
      <c r="AC9" s="14">
        <v>0.103353719090247</v>
      </c>
      <c r="AD9" s="14">
        <v>0.175234586005102</v>
      </c>
      <c r="AE9" s="14">
        <v>0.16101575293714601</v>
      </c>
      <c r="AF9" s="14">
        <v>0.302275045299843</v>
      </c>
      <c r="AG9" s="14"/>
      <c r="AH9" s="14">
        <v>0.227543305571098</v>
      </c>
      <c r="AI9" s="14">
        <v>9.8492119601244807E-2</v>
      </c>
      <c r="AJ9" s="14"/>
      <c r="AK9" s="14">
        <v>0.21825815022244799</v>
      </c>
      <c r="AL9" s="14">
        <v>9.9843574137211594E-2</v>
      </c>
      <c r="AM9" s="14"/>
      <c r="AN9" s="14">
        <v>0.19592913550277499</v>
      </c>
      <c r="AO9" s="14">
        <v>8.7027977285679597E-2</v>
      </c>
      <c r="AP9" s="14"/>
      <c r="AQ9" s="14">
        <v>0.20502579271569399</v>
      </c>
      <c r="AR9" s="14">
        <v>0.109930708232679</v>
      </c>
      <c r="AS9" s="14">
        <v>0.115149831293251</v>
      </c>
    </row>
    <row r="10" spans="2:45" x14ac:dyDescent="0.35">
      <c r="B10" s="15" t="s">
        <v>174</v>
      </c>
      <c r="C10" s="14">
        <v>0.26130839129308803</v>
      </c>
      <c r="D10" s="14">
        <v>0.31785066116677502</v>
      </c>
      <c r="E10" s="14">
        <v>0.20472747621308601</v>
      </c>
      <c r="F10" s="14"/>
      <c r="G10" s="14">
        <v>0.28653038110254903</v>
      </c>
      <c r="H10" s="14">
        <v>0.30119994077000201</v>
      </c>
      <c r="I10" s="14">
        <v>0.26857698188520901</v>
      </c>
      <c r="J10" s="14">
        <v>0.23436688398247901</v>
      </c>
      <c r="K10" s="14">
        <v>0.21041340133174399</v>
      </c>
      <c r="L10" s="14"/>
      <c r="M10" s="14">
        <v>0.35083014958283898</v>
      </c>
      <c r="N10" s="14">
        <v>0.28441545662770901</v>
      </c>
      <c r="O10" s="14">
        <v>0.22273916409526501</v>
      </c>
      <c r="P10" s="14">
        <v>0.177803702266183</v>
      </c>
      <c r="Q10" s="14"/>
      <c r="R10" s="14">
        <v>0.27967525965071699</v>
      </c>
      <c r="S10" s="14">
        <v>0.22515170205124299</v>
      </c>
      <c r="T10" s="14">
        <v>0.28294692334314497</v>
      </c>
      <c r="U10" s="14">
        <v>0.27293114687708198</v>
      </c>
      <c r="V10" s="14">
        <v>0.27687791175805598</v>
      </c>
      <c r="W10" s="14">
        <v>0.19820966857116901</v>
      </c>
      <c r="X10" s="14">
        <v>0.28770226176233998</v>
      </c>
      <c r="Y10" s="14">
        <v>0.35200554356118702</v>
      </c>
      <c r="Z10" s="14">
        <v>0.23936204205239001</v>
      </c>
      <c r="AA10" s="14"/>
      <c r="AB10" s="14">
        <v>0.17755862726539801</v>
      </c>
      <c r="AC10" s="14">
        <v>0.18903493945453501</v>
      </c>
      <c r="AD10" s="14">
        <v>0.32911823094707099</v>
      </c>
      <c r="AE10" s="14">
        <v>0.39306008295468298</v>
      </c>
      <c r="AF10" s="14">
        <v>0.31085247208538602</v>
      </c>
      <c r="AG10" s="14"/>
      <c r="AH10" s="14">
        <v>0.37658632981224099</v>
      </c>
      <c r="AI10" s="14">
        <v>0.22126426667219201</v>
      </c>
      <c r="AJ10" s="14"/>
      <c r="AK10" s="14">
        <v>0.37560508632245398</v>
      </c>
      <c r="AL10" s="14">
        <v>0.22153194057935899</v>
      </c>
      <c r="AM10" s="14"/>
      <c r="AN10" s="14">
        <v>0.337436442577352</v>
      </c>
      <c r="AO10" s="14">
        <v>0.20375974654189499</v>
      </c>
      <c r="AP10" s="14"/>
      <c r="AQ10" s="14">
        <v>0.34620385903712397</v>
      </c>
      <c r="AR10" s="14">
        <v>0.23715155034301999</v>
      </c>
      <c r="AS10" s="14">
        <v>0.233386393668363</v>
      </c>
    </row>
    <row r="11" spans="2:45" ht="29" x14ac:dyDescent="0.35">
      <c r="B11" s="15" t="s">
        <v>175</v>
      </c>
      <c r="C11" s="14">
        <v>0.24135296104939399</v>
      </c>
      <c r="D11" s="14">
        <v>0.238925515275141</v>
      </c>
      <c r="E11" s="14">
        <v>0.24427939520980901</v>
      </c>
      <c r="F11" s="14"/>
      <c r="G11" s="14">
        <v>0.24355220052969001</v>
      </c>
      <c r="H11" s="14">
        <v>0.241102567893418</v>
      </c>
      <c r="I11" s="14">
        <v>0.22447177210640701</v>
      </c>
      <c r="J11" s="14">
        <v>0.25356337716875998</v>
      </c>
      <c r="K11" s="14">
        <v>0.24508004962465499</v>
      </c>
      <c r="L11" s="14"/>
      <c r="M11" s="14">
        <v>0.24265423133524</v>
      </c>
      <c r="N11" s="14">
        <v>0.25811411531189499</v>
      </c>
      <c r="O11" s="14">
        <v>0.25155321490280602</v>
      </c>
      <c r="P11" s="14">
        <v>0.21040977975008299</v>
      </c>
      <c r="Q11" s="14"/>
      <c r="R11" s="14">
        <v>0.26132571187821202</v>
      </c>
      <c r="S11" s="14">
        <v>0.222029136574872</v>
      </c>
      <c r="T11" s="14">
        <v>0.25459789210446898</v>
      </c>
      <c r="U11" s="14">
        <v>0.231138595315875</v>
      </c>
      <c r="V11" s="14">
        <v>0.207614506677744</v>
      </c>
      <c r="W11" s="14">
        <v>0.27456382274929902</v>
      </c>
      <c r="X11" s="14">
        <v>0.229591283636568</v>
      </c>
      <c r="Y11" s="14">
        <v>0.27072163922332798</v>
      </c>
      <c r="Z11" s="14">
        <v>0.23445154933043799</v>
      </c>
      <c r="AA11" s="14"/>
      <c r="AB11" s="14">
        <v>0.213415404753763</v>
      </c>
      <c r="AC11" s="14">
        <v>0.27876753615733502</v>
      </c>
      <c r="AD11" s="14">
        <v>0.220619726214516</v>
      </c>
      <c r="AE11" s="14">
        <v>0.26483563943483601</v>
      </c>
      <c r="AF11" s="14">
        <v>0.260258511681289</v>
      </c>
      <c r="AG11" s="14"/>
      <c r="AH11" s="14">
        <v>0.234180604117423</v>
      </c>
      <c r="AI11" s="14">
        <v>0.24270950474953301</v>
      </c>
      <c r="AJ11" s="14"/>
      <c r="AK11" s="14">
        <v>0.25884150623882601</v>
      </c>
      <c r="AL11" s="14">
        <v>0.22930895682661401</v>
      </c>
      <c r="AM11" s="14"/>
      <c r="AN11" s="14">
        <v>0.24477107338107401</v>
      </c>
      <c r="AO11" s="14">
        <v>0.23303914753087299</v>
      </c>
      <c r="AP11" s="14"/>
      <c r="AQ11" s="14">
        <v>0.22999393343500199</v>
      </c>
      <c r="AR11" s="14">
        <v>0.249027522297217</v>
      </c>
      <c r="AS11" s="14">
        <v>0.23371039666281099</v>
      </c>
    </row>
    <row r="12" spans="2:45" x14ac:dyDescent="0.35">
      <c r="B12" s="15" t="s">
        <v>176</v>
      </c>
      <c r="C12" s="14">
        <v>0.15400622140075901</v>
      </c>
      <c r="D12" s="14">
        <v>0.133861000631394</v>
      </c>
      <c r="E12" s="14">
        <v>0.17465178009808999</v>
      </c>
      <c r="F12" s="14"/>
      <c r="G12" s="14">
        <v>0.14301541780333499</v>
      </c>
      <c r="H12" s="14">
        <v>0.12745628716993901</v>
      </c>
      <c r="I12" s="14">
        <v>0.16431611875784499</v>
      </c>
      <c r="J12" s="14">
        <v>0.17104283254848701</v>
      </c>
      <c r="K12" s="14">
        <v>0.16443378969057201</v>
      </c>
      <c r="L12" s="14"/>
      <c r="M12" s="14">
        <v>0.11359003411094</v>
      </c>
      <c r="N12" s="14">
        <v>0.16270181279094001</v>
      </c>
      <c r="O12" s="14">
        <v>0.15303904706386601</v>
      </c>
      <c r="P12" s="14">
        <v>0.18644572903862799</v>
      </c>
      <c r="Q12" s="14"/>
      <c r="R12" s="14">
        <v>0.13786814074775999</v>
      </c>
      <c r="S12" s="14">
        <v>0.21272976206399999</v>
      </c>
      <c r="T12" s="14">
        <v>0.17092207805293799</v>
      </c>
      <c r="U12" s="14">
        <v>0.16283333548203299</v>
      </c>
      <c r="V12" s="14">
        <v>0.17374965818125099</v>
      </c>
      <c r="W12" s="14">
        <v>0.12028728825056299</v>
      </c>
      <c r="X12" s="14">
        <v>0.15072163553187601</v>
      </c>
      <c r="Y12" s="14">
        <v>5.6290967976939298E-2</v>
      </c>
      <c r="Z12" s="14">
        <v>0.133745674486831</v>
      </c>
      <c r="AA12" s="14"/>
      <c r="AB12" s="14">
        <v>0.20694738936901599</v>
      </c>
      <c r="AC12" s="14">
        <v>0.176232950114215</v>
      </c>
      <c r="AD12" s="14">
        <v>0.13030722049753901</v>
      </c>
      <c r="AE12" s="14">
        <v>9.8458136222294407E-2</v>
      </c>
      <c r="AF12" s="14">
        <v>8.7802179509725506E-2</v>
      </c>
      <c r="AG12" s="14"/>
      <c r="AH12" s="14">
        <v>8.4573920180719894E-2</v>
      </c>
      <c r="AI12" s="14">
        <v>0.18187567436378699</v>
      </c>
      <c r="AJ12" s="14"/>
      <c r="AK12" s="14">
        <v>7.7590937305164406E-2</v>
      </c>
      <c r="AL12" s="14">
        <v>0.18647820304528601</v>
      </c>
      <c r="AM12" s="14"/>
      <c r="AN12" s="14">
        <v>0.109836444495562</v>
      </c>
      <c r="AO12" s="14">
        <v>0.189606974615256</v>
      </c>
      <c r="AP12" s="14"/>
      <c r="AQ12" s="14">
        <v>0.1017496873478</v>
      </c>
      <c r="AR12" s="14">
        <v>0.179319575947404</v>
      </c>
      <c r="AS12" s="14">
        <v>0.155298445902817</v>
      </c>
    </row>
    <row r="13" spans="2:45" x14ac:dyDescent="0.35">
      <c r="B13" s="15" t="s">
        <v>177</v>
      </c>
      <c r="C13" s="14">
        <v>0.187150858031707</v>
      </c>
      <c r="D13" s="14">
        <v>0.14628571204565699</v>
      </c>
      <c r="E13" s="14">
        <v>0.227871767000839</v>
      </c>
      <c r="F13" s="14"/>
      <c r="G13" s="14">
        <v>0.147831784919429</v>
      </c>
      <c r="H13" s="14">
        <v>0.124788894844525</v>
      </c>
      <c r="I13" s="14">
        <v>0.190629870299313</v>
      </c>
      <c r="J13" s="14">
        <v>0.21668830543558801</v>
      </c>
      <c r="K13" s="14">
        <v>0.26386360975194101</v>
      </c>
      <c r="L13" s="14"/>
      <c r="M13" s="14">
        <v>8.5007597818056099E-2</v>
      </c>
      <c r="N13" s="14">
        <v>0.15866134381005201</v>
      </c>
      <c r="O13" s="14">
        <v>0.218444641591758</v>
      </c>
      <c r="P13" s="14">
        <v>0.30316168699087298</v>
      </c>
      <c r="Q13" s="14"/>
      <c r="R13" s="14">
        <v>0.114086338615389</v>
      </c>
      <c r="S13" s="14">
        <v>0.19973132036129099</v>
      </c>
      <c r="T13" s="14">
        <v>0.15693152783151801</v>
      </c>
      <c r="U13" s="14">
        <v>0.192233267946117</v>
      </c>
      <c r="V13" s="14">
        <v>0.210310596101634</v>
      </c>
      <c r="W13" s="14">
        <v>0.20524890654512401</v>
      </c>
      <c r="X13" s="14">
        <v>0.23123713856474001</v>
      </c>
      <c r="Y13" s="14">
        <v>0.17164761743041801</v>
      </c>
      <c r="Z13" s="14">
        <v>0.222515688473815</v>
      </c>
      <c r="AA13" s="14"/>
      <c r="AB13" s="14">
        <v>0.29924495172780902</v>
      </c>
      <c r="AC13" s="14">
        <v>0.22529598382786101</v>
      </c>
      <c r="AD13" s="14">
        <v>0.121381999667995</v>
      </c>
      <c r="AE13" s="14">
        <v>8.2630388451041106E-2</v>
      </c>
      <c r="AF13" s="14">
        <v>3.8811791423757E-2</v>
      </c>
      <c r="AG13" s="14"/>
      <c r="AH13" s="14">
        <v>6.8300866012229206E-2</v>
      </c>
      <c r="AI13" s="14">
        <v>0.23559903371041499</v>
      </c>
      <c r="AJ13" s="14"/>
      <c r="AK13" s="14">
        <v>5.6167674346561697E-2</v>
      </c>
      <c r="AL13" s="14">
        <v>0.24414452482049001</v>
      </c>
      <c r="AM13" s="14"/>
      <c r="AN13" s="14">
        <v>0.10198688365018301</v>
      </c>
      <c r="AO13" s="14">
        <v>0.257273785856038</v>
      </c>
      <c r="AP13" s="14"/>
      <c r="AQ13" s="14">
        <v>0.10421891121450499</v>
      </c>
      <c r="AR13" s="14">
        <v>0.20371814604535299</v>
      </c>
      <c r="AS13" s="14">
        <v>0.231261699348349</v>
      </c>
    </row>
    <row r="14" spans="2:45" x14ac:dyDescent="0.35">
      <c r="B14" s="15" t="s">
        <v>70</v>
      </c>
      <c r="C14" s="23">
        <v>2.1978209209747399E-2</v>
      </c>
      <c r="D14" s="23">
        <v>1.93652782674292E-2</v>
      </c>
      <c r="E14" s="23">
        <v>2.4659980141224499E-2</v>
      </c>
      <c r="F14" s="23"/>
      <c r="G14" s="23">
        <v>2.6795260340059902E-2</v>
      </c>
      <c r="H14" s="23">
        <v>2.67793682516284E-2</v>
      </c>
      <c r="I14" s="23">
        <v>1.9561799591430801E-2</v>
      </c>
      <c r="J14" s="23">
        <v>1.8019884782238701E-2</v>
      </c>
      <c r="K14" s="23">
        <v>1.8925640280358799E-2</v>
      </c>
      <c r="L14" s="23"/>
      <c r="M14" s="23">
        <v>1.8109960380843601E-2</v>
      </c>
      <c r="N14" s="23">
        <v>1.34246435058994E-2</v>
      </c>
      <c r="O14" s="23">
        <v>1.6669971271885901E-2</v>
      </c>
      <c r="P14" s="23">
        <v>3.8074388944977597E-2</v>
      </c>
      <c r="Q14" s="23"/>
      <c r="R14" s="23">
        <v>2.4747380925564302E-2</v>
      </c>
      <c r="S14" s="23">
        <v>2.21290922190336E-2</v>
      </c>
      <c r="T14" s="23">
        <v>1.9564949118980299E-2</v>
      </c>
      <c r="U14" s="23">
        <v>1.7388055967468102E-2</v>
      </c>
      <c r="V14" s="23">
        <v>2.0937875382115299E-2</v>
      </c>
      <c r="W14" s="23">
        <v>3.37795119186678E-2</v>
      </c>
      <c r="X14" s="23">
        <v>6.3609936996133496E-3</v>
      </c>
      <c r="Y14" s="23">
        <v>1.5401103250969101E-2</v>
      </c>
      <c r="Z14" s="23">
        <v>3.02849154882785E-2</v>
      </c>
      <c r="AA14" s="23"/>
      <c r="AB14" s="23">
        <v>2.99031577289703E-2</v>
      </c>
      <c r="AC14" s="23">
        <v>2.7314871355807801E-2</v>
      </c>
      <c r="AD14" s="23">
        <v>2.3338236667777099E-2</v>
      </c>
      <c r="AE14" s="23">
        <v>0</v>
      </c>
      <c r="AF14" s="23">
        <v>0</v>
      </c>
      <c r="AG14" s="23"/>
      <c r="AH14" s="23">
        <v>8.8149743062891205E-3</v>
      </c>
      <c r="AI14" s="23">
        <v>2.0059400902827498E-2</v>
      </c>
      <c r="AJ14" s="23"/>
      <c r="AK14" s="23">
        <v>1.3536645564546E-2</v>
      </c>
      <c r="AL14" s="23">
        <v>1.8692800591039199E-2</v>
      </c>
      <c r="AM14" s="23"/>
      <c r="AN14" s="23">
        <v>1.0040020393053401E-2</v>
      </c>
      <c r="AO14" s="23">
        <v>2.92923681702583E-2</v>
      </c>
      <c r="AP14" s="23"/>
      <c r="AQ14" s="23">
        <v>1.28078162498752E-2</v>
      </c>
      <c r="AR14" s="23">
        <v>2.0852497134326801E-2</v>
      </c>
      <c r="AS14" s="23">
        <v>3.1193233124408599E-2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181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0.12305364468179</v>
      </c>
      <c r="D9" s="14">
        <v>0.138650848705862</v>
      </c>
      <c r="E9" s="14">
        <v>0.106489633293311</v>
      </c>
      <c r="F9" s="14"/>
      <c r="G9" s="14">
        <v>0.13947582123419899</v>
      </c>
      <c r="H9" s="14">
        <v>0.156072577985365</v>
      </c>
      <c r="I9" s="14">
        <v>0.125495495877571</v>
      </c>
      <c r="J9" s="14">
        <v>0.102626268342549</v>
      </c>
      <c r="K9" s="14">
        <v>8.7605731218535904E-2</v>
      </c>
      <c r="L9" s="14"/>
      <c r="M9" s="14">
        <v>0.1741747241386</v>
      </c>
      <c r="N9" s="14">
        <v>0.10768119857391199</v>
      </c>
      <c r="O9" s="14">
        <v>0.138390855998203</v>
      </c>
      <c r="P9" s="14">
        <v>7.2815057093528701E-2</v>
      </c>
      <c r="Q9" s="14"/>
      <c r="R9" s="14">
        <v>0.21241625390597599</v>
      </c>
      <c r="S9" s="14">
        <v>9.5355359093853606E-2</v>
      </c>
      <c r="T9" s="14">
        <v>0.13413693130444301</v>
      </c>
      <c r="U9" s="14">
        <v>8.1500408097816099E-2</v>
      </c>
      <c r="V9" s="14">
        <v>0.102427526406615</v>
      </c>
      <c r="W9" s="14">
        <v>0.12325864528694901</v>
      </c>
      <c r="X9" s="14">
        <v>9.5357101102998304E-2</v>
      </c>
      <c r="Y9" s="14">
        <v>0.131342498328684</v>
      </c>
      <c r="Z9" s="14">
        <v>0.106184062006364</v>
      </c>
      <c r="AA9" s="14"/>
      <c r="AB9" s="14">
        <v>6.2865293816134399E-2</v>
      </c>
      <c r="AC9" s="14">
        <v>8.2724245216534903E-2</v>
      </c>
      <c r="AD9" s="14">
        <v>0.18005286625241301</v>
      </c>
      <c r="AE9" s="14">
        <v>0.15915721224381801</v>
      </c>
      <c r="AF9" s="14">
        <v>0.207713146260327</v>
      </c>
      <c r="AG9" s="14"/>
      <c r="AH9" s="14">
        <v>0.22241342774468401</v>
      </c>
      <c r="AI9" s="14">
        <v>8.4055172797782393E-2</v>
      </c>
      <c r="AJ9" s="14"/>
      <c r="AK9" s="14">
        <v>0.21868305068521701</v>
      </c>
      <c r="AL9" s="14">
        <v>8.3399927075486699E-2</v>
      </c>
      <c r="AM9" s="14"/>
      <c r="AN9" s="14">
        <v>0.198453938646697</v>
      </c>
      <c r="AO9" s="14">
        <v>6.6213887867320201E-2</v>
      </c>
      <c r="AP9" s="14"/>
      <c r="AQ9" s="14">
        <v>0.205884883683215</v>
      </c>
      <c r="AR9" s="14">
        <v>8.7733722178098605E-2</v>
      </c>
      <c r="AS9" s="14">
        <v>0.13306215115921</v>
      </c>
    </row>
    <row r="10" spans="2:45" x14ac:dyDescent="0.35">
      <c r="B10" s="15" t="s">
        <v>174</v>
      </c>
      <c r="C10" s="14">
        <v>0.26145831505126499</v>
      </c>
      <c r="D10" s="14">
        <v>0.30155607540947399</v>
      </c>
      <c r="E10" s="14">
        <v>0.22148308869427</v>
      </c>
      <c r="F10" s="14"/>
      <c r="G10" s="14">
        <v>0.34501397220489199</v>
      </c>
      <c r="H10" s="14">
        <v>0.26975525753403901</v>
      </c>
      <c r="I10" s="14">
        <v>0.26029660666322901</v>
      </c>
      <c r="J10" s="14">
        <v>0.22254092895102701</v>
      </c>
      <c r="K10" s="14">
        <v>0.21422077165519299</v>
      </c>
      <c r="L10" s="14"/>
      <c r="M10" s="14">
        <v>0.33029434965545401</v>
      </c>
      <c r="N10" s="14">
        <v>0.25304867157085198</v>
      </c>
      <c r="O10" s="14">
        <v>0.25103622571479001</v>
      </c>
      <c r="P10" s="14">
        <v>0.208286070408367</v>
      </c>
      <c r="Q10" s="14"/>
      <c r="R10" s="14">
        <v>0.292457739085979</v>
      </c>
      <c r="S10" s="14">
        <v>0.23502691318632299</v>
      </c>
      <c r="T10" s="14">
        <v>0.252954096134546</v>
      </c>
      <c r="U10" s="14">
        <v>0.28075951256241599</v>
      </c>
      <c r="V10" s="14">
        <v>0.25078523860028301</v>
      </c>
      <c r="W10" s="14">
        <v>0.26305127836706799</v>
      </c>
      <c r="X10" s="14">
        <v>0.27665115598001699</v>
      </c>
      <c r="Y10" s="14">
        <v>0.233999807724043</v>
      </c>
      <c r="Z10" s="14">
        <v>0.25111150520391601</v>
      </c>
      <c r="AA10" s="14"/>
      <c r="AB10" s="14">
        <v>0.20503541332834399</v>
      </c>
      <c r="AC10" s="14">
        <v>0.213255627757616</v>
      </c>
      <c r="AD10" s="14">
        <v>0.287279682425364</v>
      </c>
      <c r="AE10" s="14">
        <v>0.371487289240852</v>
      </c>
      <c r="AF10" s="14">
        <v>0.425532605545131</v>
      </c>
      <c r="AG10" s="14"/>
      <c r="AH10" s="14">
        <v>0.38021233120060099</v>
      </c>
      <c r="AI10" s="14">
        <v>0.21762031569078899</v>
      </c>
      <c r="AJ10" s="14"/>
      <c r="AK10" s="14">
        <v>0.36014489828410101</v>
      </c>
      <c r="AL10" s="14">
        <v>0.22116599243572599</v>
      </c>
      <c r="AM10" s="14"/>
      <c r="AN10" s="14">
        <v>0.323359571246982</v>
      </c>
      <c r="AO10" s="14">
        <v>0.21212563448431401</v>
      </c>
      <c r="AP10" s="14"/>
      <c r="AQ10" s="14">
        <v>0.348544988728066</v>
      </c>
      <c r="AR10" s="14">
        <v>0.23527954316680899</v>
      </c>
      <c r="AS10" s="14">
        <v>0.248356040857696</v>
      </c>
    </row>
    <row r="11" spans="2:45" ht="29" x14ac:dyDescent="0.35">
      <c r="B11" s="15" t="s">
        <v>175</v>
      </c>
      <c r="C11" s="14">
        <v>0.225751619292686</v>
      </c>
      <c r="D11" s="14">
        <v>0.22920840637422199</v>
      </c>
      <c r="E11" s="14">
        <v>0.22270553246178301</v>
      </c>
      <c r="F11" s="14"/>
      <c r="G11" s="14">
        <v>0.20422146712039699</v>
      </c>
      <c r="H11" s="14">
        <v>0.26626872147933101</v>
      </c>
      <c r="I11" s="14">
        <v>0.22930077094443899</v>
      </c>
      <c r="J11" s="14">
        <v>0.21685450187028299</v>
      </c>
      <c r="K11" s="14">
        <v>0.20474813443141601</v>
      </c>
      <c r="L11" s="14"/>
      <c r="M11" s="14">
        <v>0.21273822935815201</v>
      </c>
      <c r="N11" s="14">
        <v>0.244885273724958</v>
      </c>
      <c r="O11" s="14">
        <v>0.22985544535552499</v>
      </c>
      <c r="P11" s="14">
        <v>0.215500014398046</v>
      </c>
      <c r="Q11" s="14"/>
      <c r="R11" s="14">
        <v>0.21123818859167201</v>
      </c>
      <c r="S11" s="14">
        <v>0.219155712762925</v>
      </c>
      <c r="T11" s="14">
        <v>0.18528575684562101</v>
      </c>
      <c r="U11" s="14">
        <v>0.242786568734491</v>
      </c>
      <c r="V11" s="14">
        <v>0.25088754297426002</v>
      </c>
      <c r="W11" s="14">
        <v>0.231705208473867</v>
      </c>
      <c r="X11" s="14">
        <v>0.21504946306139899</v>
      </c>
      <c r="Y11" s="14">
        <v>0.240804626756256</v>
      </c>
      <c r="Z11" s="14">
        <v>0.248790909501105</v>
      </c>
      <c r="AA11" s="14"/>
      <c r="AB11" s="14">
        <v>0.189511752638201</v>
      </c>
      <c r="AC11" s="14">
        <v>0.265194982225812</v>
      </c>
      <c r="AD11" s="14">
        <v>0.22740171843416199</v>
      </c>
      <c r="AE11" s="14">
        <v>0.214050938636273</v>
      </c>
      <c r="AF11" s="14">
        <v>0.20344376936531</v>
      </c>
      <c r="AG11" s="14"/>
      <c r="AH11" s="14">
        <v>0.21227336824741999</v>
      </c>
      <c r="AI11" s="14">
        <v>0.22148344197661499</v>
      </c>
      <c r="AJ11" s="14"/>
      <c r="AK11" s="14">
        <v>0.22878578053793699</v>
      </c>
      <c r="AL11" s="14">
        <v>0.21831720336805899</v>
      </c>
      <c r="AM11" s="14"/>
      <c r="AN11" s="14">
        <v>0.22903541050050799</v>
      </c>
      <c r="AO11" s="14">
        <v>0.21796435049742799</v>
      </c>
      <c r="AP11" s="14"/>
      <c r="AQ11" s="14">
        <v>0.20531366258591999</v>
      </c>
      <c r="AR11" s="14">
        <v>0.24850065877003999</v>
      </c>
      <c r="AS11" s="14">
        <v>0.169534327999875</v>
      </c>
    </row>
    <row r="12" spans="2:45" x14ac:dyDescent="0.35">
      <c r="B12" s="15" t="s">
        <v>176</v>
      </c>
      <c r="C12" s="14">
        <v>0.15071481247631399</v>
      </c>
      <c r="D12" s="14">
        <v>0.122887995958637</v>
      </c>
      <c r="E12" s="14">
        <v>0.17911063841466801</v>
      </c>
      <c r="F12" s="14"/>
      <c r="G12" s="14">
        <v>0.12170223956643</v>
      </c>
      <c r="H12" s="14">
        <v>0.12932278157930099</v>
      </c>
      <c r="I12" s="14">
        <v>0.16249879608450599</v>
      </c>
      <c r="J12" s="14">
        <v>0.16621371171305499</v>
      </c>
      <c r="K12" s="14">
        <v>0.17348835213354299</v>
      </c>
      <c r="L12" s="14"/>
      <c r="M12" s="14">
        <v>0.121046568880585</v>
      </c>
      <c r="N12" s="14">
        <v>0.162699166264266</v>
      </c>
      <c r="O12" s="14">
        <v>0.12849684971101499</v>
      </c>
      <c r="P12" s="14">
        <v>0.18652205278686801</v>
      </c>
      <c r="Q12" s="14"/>
      <c r="R12" s="14">
        <v>0.149058956006073</v>
      </c>
      <c r="S12" s="14">
        <v>0.17404155990105699</v>
      </c>
      <c r="T12" s="14">
        <v>0.18562355680985301</v>
      </c>
      <c r="U12" s="14">
        <v>0.13735950290755</v>
      </c>
      <c r="V12" s="14">
        <v>9.8886842141080095E-2</v>
      </c>
      <c r="W12" s="14">
        <v>0.15035832554148701</v>
      </c>
      <c r="X12" s="14">
        <v>0.11360777107625999</v>
      </c>
      <c r="Y12" s="14">
        <v>0.15992998082882101</v>
      </c>
      <c r="Z12" s="14">
        <v>0.169689576283132</v>
      </c>
      <c r="AA12" s="14"/>
      <c r="AB12" s="14">
        <v>0.15708135129199999</v>
      </c>
      <c r="AC12" s="14">
        <v>0.16616756674085001</v>
      </c>
      <c r="AD12" s="14">
        <v>0.13723377265325401</v>
      </c>
      <c r="AE12" s="14">
        <v>0.139106952325147</v>
      </c>
      <c r="AF12" s="14">
        <v>3.4090739458748097E-2</v>
      </c>
      <c r="AG12" s="14"/>
      <c r="AH12" s="14">
        <v>8.5902237516968696E-2</v>
      </c>
      <c r="AI12" s="14">
        <v>0.18474440535919101</v>
      </c>
      <c r="AJ12" s="14"/>
      <c r="AK12" s="14">
        <v>8.3517433011030595E-2</v>
      </c>
      <c r="AL12" s="14">
        <v>0.18698591965966499</v>
      </c>
      <c r="AM12" s="14"/>
      <c r="AN12" s="14">
        <v>0.13199533851290199</v>
      </c>
      <c r="AO12" s="14">
        <v>0.166481672327214</v>
      </c>
      <c r="AP12" s="14"/>
      <c r="AQ12" s="14">
        <v>0.109380886946695</v>
      </c>
      <c r="AR12" s="14">
        <v>0.16982957951070701</v>
      </c>
      <c r="AS12" s="14">
        <v>0.13618079799698499</v>
      </c>
    </row>
    <row r="13" spans="2:45" x14ac:dyDescent="0.35">
      <c r="B13" s="15" t="s">
        <v>177</v>
      </c>
      <c r="C13" s="14">
        <v>0.20751246017923899</v>
      </c>
      <c r="D13" s="14">
        <v>0.17727911822609099</v>
      </c>
      <c r="E13" s="14">
        <v>0.237537642729471</v>
      </c>
      <c r="F13" s="14"/>
      <c r="G13" s="14">
        <v>0.170283310806678</v>
      </c>
      <c r="H13" s="14">
        <v>0.142076836255429</v>
      </c>
      <c r="I13" s="14">
        <v>0.18477978809685999</v>
      </c>
      <c r="J13" s="14">
        <v>0.25644500245171298</v>
      </c>
      <c r="K13" s="14">
        <v>0.29414530274151401</v>
      </c>
      <c r="L13" s="14"/>
      <c r="M13" s="14">
        <v>0.140850017010277</v>
      </c>
      <c r="N13" s="14">
        <v>0.20843240617478201</v>
      </c>
      <c r="O13" s="14">
        <v>0.22518426647530099</v>
      </c>
      <c r="P13" s="14">
        <v>0.26284934379731201</v>
      </c>
      <c r="Q13" s="14"/>
      <c r="R13" s="14">
        <v>0.111988341757548</v>
      </c>
      <c r="S13" s="14">
        <v>0.24794181126704501</v>
      </c>
      <c r="T13" s="14">
        <v>0.19611063285663499</v>
      </c>
      <c r="U13" s="14">
        <v>0.22389757970746499</v>
      </c>
      <c r="V13" s="14">
        <v>0.28358054567833502</v>
      </c>
      <c r="W13" s="14">
        <v>0.18758517010268</v>
      </c>
      <c r="X13" s="14">
        <v>0.28913718926263399</v>
      </c>
      <c r="Y13" s="14">
        <v>0.19015179408070601</v>
      </c>
      <c r="Z13" s="14">
        <v>0.17675080972756599</v>
      </c>
      <c r="AA13" s="14"/>
      <c r="AB13" s="14">
        <v>0.34590636526638202</v>
      </c>
      <c r="AC13" s="14">
        <v>0.23391523952548299</v>
      </c>
      <c r="AD13" s="14">
        <v>0.13555371896996901</v>
      </c>
      <c r="AE13" s="14">
        <v>0.112340216856888</v>
      </c>
      <c r="AF13" s="14">
        <v>0.129219739370484</v>
      </c>
      <c r="AG13" s="14"/>
      <c r="AH13" s="14">
        <v>8.0905165474072296E-2</v>
      </c>
      <c r="AI13" s="14">
        <v>0.26406081066305098</v>
      </c>
      <c r="AJ13" s="14"/>
      <c r="AK13" s="14">
        <v>8.7611330650702604E-2</v>
      </c>
      <c r="AL13" s="14">
        <v>0.263526725379303</v>
      </c>
      <c r="AM13" s="14"/>
      <c r="AN13" s="14">
        <v>9.9174471224242694E-2</v>
      </c>
      <c r="AO13" s="14">
        <v>0.296061846821361</v>
      </c>
      <c r="AP13" s="14"/>
      <c r="AQ13" s="14">
        <v>0.11806776180622899</v>
      </c>
      <c r="AR13" s="14">
        <v>0.22786672679450901</v>
      </c>
      <c r="AS13" s="14">
        <v>0.27222661328131798</v>
      </c>
    </row>
    <row r="14" spans="2:45" x14ac:dyDescent="0.35">
      <c r="B14" s="15" t="s">
        <v>70</v>
      </c>
      <c r="C14" s="23">
        <v>3.1509148318706E-2</v>
      </c>
      <c r="D14" s="23">
        <v>3.04175553257141E-2</v>
      </c>
      <c r="E14" s="23">
        <v>3.26734644064973E-2</v>
      </c>
      <c r="F14" s="23"/>
      <c r="G14" s="23">
        <v>1.9303189067403598E-2</v>
      </c>
      <c r="H14" s="23">
        <v>3.6503825166535102E-2</v>
      </c>
      <c r="I14" s="23">
        <v>3.7628542333394702E-2</v>
      </c>
      <c r="J14" s="23">
        <v>3.53195866713732E-2</v>
      </c>
      <c r="K14" s="23">
        <v>2.5791707819797401E-2</v>
      </c>
      <c r="L14" s="23"/>
      <c r="M14" s="23">
        <v>2.0896110956931498E-2</v>
      </c>
      <c r="N14" s="23">
        <v>2.3253283691229601E-2</v>
      </c>
      <c r="O14" s="23">
        <v>2.70363567451655E-2</v>
      </c>
      <c r="P14" s="23">
        <v>5.4027461515878498E-2</v>
      </c>
      <c r="Q14" s="23"/>
      <c r="R14" s="23">
        <v>2.28405206527518E-2</v>
      </c>
      <c r="S14" s="23">
        <v>2.8478643788796699E-2</v>
      </c>
      <c r="T14" s="23">
        <v>4.5889026048902701E-2</v>
      </c>
      <c r="U14" s="23">
        <v>3.3696427990262699E-2</v>
      </c>
      <c r="V14" s="23">
        <v>1.3432304199427401E-2</v>
      </c>
      <c r="W14" s="23">
        <v>4.4041372227947503E-2</v>
      </c>
      <c r="X14" s="23">
        <v>1.0197319516691099E-2</v>
      </c>
      <c r="Y14" s="23">
        <v>4.3771292281490203E-2</v>
      </c>
      <c r="Z14" s="23">
        <v>4.74731372779175E-2</v>
      </c>
      <c r="AA14" s="23"/>
      <c r="AB14" s="23">
        <v>3.9599823658939E-2</v>
      </c>
      <c r="AC14" s="23">
        <v>3.8742338533703798E-2</v>
      </c>
      <c r="AD14" s="23">
        <v>3.2478241264837497E-2</v>
      </c>
      <c r="AE14" s="23">
        <v>3.8573906970227798E-3</v>
      </c>
      <c r="AF14" s="23">
        <v>0</v>
      </c>
      <c r="AG14" s="23"/>
      <c r="AH14" s="23">
        <v>1.8293469816253499E-2</v>
      </c>
      <c r="AI14" s="23">
        <v>2.80358535125717E-2</v>
      </c>
      <c r="AJ14" s="23"/>
      <c r="AK14" s="23">
        <v>2.1257506831012098E-2</v>
      </c>
      <c r="AL14" s="23">
        <v>2.6604232081760399E-2</v>
      </c>
      <c r="AM14" s="23"/>
      <c r="AN14" s="23">
        <v>1.7981269868668399E-2</v>
      </c>
      <c r="AO14" s="23">
        <v>4.1152608002362298E-2</v>
      </c>
      <c r="AP14" s="23"/>
      <c r="AQ14" s="23">
        <v>1.28078162498752E-2</v>
      </c>
      <c r="AR14" s="23">
        <v>3.0789769579836E-2</v>
      </c>
      <c r="AS14" s="23">
        <v>4.0640068704917001E-2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182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9.0550834766907104E-2</v>
      </c>
      <c r="D9" s="14">
        <v>0.11223413552872601</v>
      </c>
      <c r="E9" s="14">
        <v>6.8833697020161497E-2</v>
      </c>
      <c r="F9" s="14"/>
      <c r="G9" s="14">
        <v>0.102153101370469</v>
      </c>
      <c r="H9" s="14">
        <v>0.112073745655242</v>
      </c>
      <c r="I9" s="14">
        <v>0.113686028909253</v>
      </c>
      <c r="J9" s="14">
        <v>6.0637502899441698E-2</v>
      </c>
      <c r="K9" s="14">
        <v>6.05038103989292E-2</v>
      </c>
      <c r="L9" s="14"/>
      <c r="M9" s="14">
        <v>8.8805700227050796E-2</v>
      </c>
      <c r="N9" s="14">
        <v>6.8091984991188695E-2</v>
      </c>
      <c r="O9" s="14">
        <v>0.13576694834865299</v>
      </c>
      <c r="P9" s="14">
        <v>7.7804858965684898E-2</v>
      </c>
      <c r="Q9" s="14"/>
      <c r="R9" s="14">
        <v>0.147559333055887</v>
      </c>
      <c r="S9" s="14">
        <v>7.0025229178822701E-2</v>
      </c>
      <c r="T9" s="14">
        <v>8.6668361248572898E-2</v>
      </c>
      <c r="U9" s="14">
        <v>6.22261039465688E-2</v>
      </c>
      <c r="V9" s="14">
        <v>8.7263833082030506E-2</v>
      </c>
      <c r="W9" s="14">
        <v>0.1107607852333</v>
      </c>
      <c r="X9" s="14">
        <v>7.6083780828008804E-2</v>
      </c>
      <c r="Y9" s="14">
        <v>0.107338672844073</v>
      </c>
      <c r="Z9" s="14">
        <v>6.4004212786487893E-2</v>
      </c>
      <c r="AA9" s="14"/>
      <c r="AB9" s="14">
        <v>7.0678386259848805E-2</v>
      </c>
      <c r="AC9" s="14">
        <v>7.1991023900040294E-2</v>
      </c>
      <c r="AD9" s="14">
        <v>0.111980810445484</v>
      </c>
      <c r="AE9" s="14">
        <v>0.116624916846432</v>
      </c>
      <c r="AF9" s="14">
        <v>1.2787763194209399E-2</v>
      </c>
      <c r="AG9" s="14"/>
      <c r="AH9" s="14">
        <v>0.15001524440055</v>
      </c>
      <c r="AI9" s="14">
        <v>6.2096789261713602E-2</v>
      </c>
      <c r="AJ9" s="14"/>
      <c r="AK9" s="14">
        <v>0.145705854236998</v>
      </c>
      <c r="AL9" s="14">
        <v>6.6247401245992099E-2</v>
      </c>
      <c r="AM9" s="14"/>
      <c r="AN9" s="14">
        <v>0.14331702639781499</v>
      </c>
      <c r="AO9" s="14">
        <v>4.8167558012427003E-2</v>
      </c>
      <c r="AP9" s="14"/>
      <c r="AQ9" s="14">
        <v>0.138589109965402</v>
      </c>
      <c r="AR9" s="14">
        <v>7.9218255909630594E-2</v>
      </c>
      <c r="AS9" s="14">
        <v>5.2828003496342403E-2</v>
      </c>
    </row>
    <row r="10" spans="2:45" x14ac:dyDescent="0.35">
      <c r="B10" s="15" t="s">
        <v>174</v>
      </c>
      <c r="C10" s="14">
        <v>0.161012546292087</v>
      </c>
      <c r="D10" s="14">
        <v>0.19129738580286301</v>
      </c>
      <c r="E10" s="14">
        <v>0.130748460761691</v>
      </c>
      <c r="F10" s="14"/>
      <c r="G10" s="14">
        <v>0.22838064754197801</v>
      </c>
      <c r="H10" s="14">
        <v>0.193578125961758</v>
      </c>
      <c r="I10" s="14">
        <v>0.17344808159208799</v>
      </c>
      <c r="J10" s="14">
        <v>0.10735283884537</v>
      </c>
      <c r="K10" s="14">
        <v>0.10209644326400499</v>
      </c>
      <c r="L10" s="14"/>
      <c r="M10" s="14">
        <v>0.171461395802427</v>
      </c>
      <c r="N10" s="14">
        <v>0.12873190737763701</v>
      </c>
      <c r="O10" s="14">
        <v>0.191621974790812</v>
      </c>
      <c r="P10" s="14">
        <v>0.15758746278612201</v>
      </c>
      <c r="Q10" s="14"/>
      <c r="R10" s="14">
        <v>0.19008022060695201</v>
      </c>
      <c r="S10" s="14">
        <v>9.8399523506062403E-2</v>
      </c>
      <c r="T10" s="14">
        <v>0.14480585685650599</v>
      </c>
      <c r="U10" s="14">
        <v>0.188710994122714</v>
      </c>
      <c r="V10" s="14">
        <v>0.156574890034724</v>
      </c>
      <c r="W10" s="14">
        <v>0.16770566348604399</v>
      </c>
      <c r="X10" s="14">
        <v>0.17399781302064299</v>
      </c>
      <c r="Y10" s="14">
        <v>0.17552960476760401</v>
      </c>
      <c r="Z10" s="14">
        <v>0.17358455139545401</v>
      </c>
      <c r="AA10" s="14"/>
      <c r="AB10" s="14">
        <v>0.13837006409666999</v>
      </c>
      <c r="AC10" s="14">
        <v>0.121998941832118</v>
      </c>
      <c r="AD10" s="14">
        <v>0.179654055314627</v>
      </c>
      <c r="AE10" s="14">
        <v>0.20524032549580901</v>
      </c>
      <c r="AF10" s="14">
        <v>0.29048888038159199</v>
      </c>
      <c r="AG10" s="14"/>
      <c r="AH10" s="14">
        <v>0.24457416082668701</v>
      </c>
      <c r="AI10" s="14">
        <v>0.12607889399130301</v>
      </c>
      <c r="AJ10" s="14"/>
      <c r="AK10" s="14">
        <v>0.22756475132906101</v>
      </c>
      <c r="AL10" s="14">
        <v>0.131876777827168</v>
      </c>
      <c r="AM10" s="14"/>
      <c r="AN10" s="14">
        <v>0.22024941843711501</v>
      </c>
      <c r="AO10" s="14">
        <v>0.113484900078651</v>
      </c>
      <c r="AP10" s="14"/>
      <c r="AQ10" s="14">
        <v>0.199690130278105</v>
      </c>
      <c r="AR10" s="14">
        <v>0.14010853217125599</v>
      </c>
      <c r="AS10" s="14">
        <v>0.18689248569846401</v>
      </c>
    </row>
    <row r="11" spans="2:45" ht="29" x14ac:dyDescent="0.35">
      <c r="B11" s="15" t="s">
        <v>175</v>
      </c>
      <c r="C11" s="14">
        <v>0.16767888532151101</v>
      </c>
      <c r="D11" s="14">
        <v>0.17268837878829499</v>
      </c>
      <c r="E11" s="14">
        <v>0.16189403878865499</v>
      </c>
      <c r="F11" s="14"/>
      <c r="G11" s="14">
        <v>0.17727648848272601</v>
      </c>
      <c r="H11" s="14">
        <v>0.17449064037402401</v>
      </c>
      <c r="I11" s="14">
        <v>0.153293173597702</v>
      </c>
      <c r="J11" s="14">
        <v>0.17228332690953799</v>
      </c>
      <c r="K11" s="14">
        <v>0.161370178415465</v>
      </c>
      <c r="L11" s="14"/>
      <c r="M11" s="14">
        <v>0.18483919484158901</v>
      </c>
      <c r="N11" s="14">
        <v>0.14883695842530001</v>
      </c>
      <c r="O11" s="14">
        <v>0.173318753854251</v>
      </c>
      <c r="P11" s="14">
        <v>0.16710254521398199</v>
      </c>
      <c r="Q11" s="14"/>
      <c r="R11" s="14">
        <v>0.17670195191597801</v>
      </c>
      <c r="S11" s="14">
        <v>0.157298347251486</v>
      </c>
      <c r="T11" s="14">
        <v>0.17250703033185</v>
      </c>
      <c r="U11" s="14">
        <v>0.186212969436862</v>
      </c>
      <c r="V11" s="14">
        <v>0.114823105561666</v>
      </c>
      <c r="W11" s="14">
        <v>0.18237670155958199</v>
      </c>
      <c r="X11" s="14">
        <v>0.171309546095015</v>
      </c>
      <c r="Y11" s="14">
        <v>0.145896456518125</v>
      </c>
      <c r="Z11" s="14">
        <v>0.18080549318590999</v>
      </c>
      <c r="AA11" s="14"/>
      <c r="AB11" s="14">
        <v>0.13966959149788599</v>
      </c>
      <c r="AC11" s="14">
        <v>0.168502493181477</v>
      </c>
      <c r="AD11" s="14">
        <v>0.18843521650093201</v>
      </c>
      <c r="AE11" s="14">
        <v>0.158418384976934</v>
      </c>
      <c r="AF11" s="14">
        <v>0.26327349244439202</v>
      </c>
      <c r="AG11" s="14"/>
      <c r="AH11" s="14">
        <v>0.19843050242166901</v>
      </c>
      <c r="AI11" s="14">
        <v>0.15104820996656701</v>
      </c>
      <c r="AJ11" s="14"/>
      <c r="AK11" s="14">
        <v>0.20654821493879899</v>
      </c>
      <c r="AL11" s="14">
        <v>0.14487359855724899</v>
      </c>
      <c r="AM11" s="14"/>
      <c r="AN11" s="14">
        <v>0.20121397870584701</v>
      </c>
      <c r="AO11" s="14">
        <v>0.13830324872098701</v>
      </c>
      <c r="AP11" s="14"/>
      <c r="AQ11" s="14">
        <v>0.18549954712462</v>
      </c>
      <c r="AR11" s="14">
        <v>0.16438979962589301</v>
      </c>
      <c r="AS11" s="14">
        <v>0.14626470377655601</v>
      </c>
    </row>
    <row r="12" spans="2:45" x14ac:dyDescent="0.35">
      <c r="B12" s="15" t="s">
        <v>176</v>
      </c>
      <c r="C12" s="14">
        <v>0.20155546000413299</v>
      </c>
      <c r="D12" s="14">
        <v>0.19588535855352801</v>
      </c>
      <c r="E12" s="14">
        <v>0.20767791033822</v>
      </c>
      <c r="F12" s="14"/>
      <c r="G12" s="14">
        <v>0.199966430439523</v>
      </c>
      <c r="H12" s="14">
        <v>0.18170649022461599</v>
      </c>
      <c r="I12" s="14">
        <v>0.17341003083465001</v>
      </c>
      <c r="J12" s="14">
        <v>0.22640487344658999</v>
      </c>
      <c r="K12" s="14">
        <v>0.231566161385204</v>
      </c>
      <c r="L12" s="14"/>
      <c r="M12" s="14">
        <v>0.24895725723456</v>
      </c>
      <c r="N12" s="14">
        <v>0.21056320932612499</v>
      </c>
      <c r="O12" s="14">
        <v>0.16217286248382001</v>
      </c>
      <c r="P12" s="14">
        <v>0.17181833058203799</v>
      </c>
      <c r="Q12" s="14"/>
      <c r="R12" s="14">
        <v>0.195088888670956</v>
      </c>
      <c r="S12" s="14">
        <v>0.235434056284367</v>
      </c>
      <c r="T12" s="14">
        <v>0.192712380839343</v>
      </c>
      <c r="U12" s="14">
        <v>0.24131715919316199</v>
      </c>
      <c r="V12" s="14">
        <v>0.22999956825165399</v>
      </c>
      <c r="W12" s="14">
        <v>0.18436790479693899</v>
      </c>
      <c r="X12" s="14">
        <v>0.14220461277195701</v>
      </c>
      <c r="Y12" s="14">
        <v>0.21115322709812101</v>
      </c>
      <c r="Z12" s="14">
        <v>0.17640266432969001</v>
      </c>
      <c r="AA12" s="14"/>
      <c r="AB12" s="14">
        <v>0.178740836887609</v>
      </c>
      <c r="AC12" s="14">
        <v>0.19878677472463799</v>
      </c>
      <c r="AD12" s="14">
        <v>0.192526802937975</v>
      </c>
      <c r="AE12" s="14">
        <v>0.25724127880249598</v>
      </c>
      <c r="AF12" s="14">
        <v>0.206997923302917</v>
      </c>
      <c r="AG12" s="14"/>
      <c r="AH12" s="14">
        <v>0.199551119794809</v>
      </c>
      <c r="AI12" s="14">
        <v>0.20290787298378901</v>
      </c>
      <c r="AJ12" s="14"/>
      <c r="AK12" s="14">
        <v>0.19734054777968499</v>
      </c>
      <c r="AL12" s="14">
        <v>0.208551503449563</v>
      </c>
      <c r="AM12" s="14"/>
      <c r="AN12" s="14">
        <v>0.20242138163679499</v>
      </c>
      <c r="AO12" s="14">
        <v>0.202685171677845</v>
      </c>
      <c r="AP12" s="14"/>
      <c r="AQ12" s="14">
        <v>0.23388553219550101</v>
      </c>
      <c r="AR12" s="14">
        <v>0.19408836831491599</v>
      </c>
      <c r="AS12" s="14">
        <v>0.17959185467236799</v>
      </c>
    </row>
    <row r="13" spans="2:45" x14ac:dyDescent="0.35">
      <c r="B13" s="15" t="s">
        <v>177</v>
      </c>
      <c r="C13" s="14">
        <v>0.34488552946979301</v>
      </c>
      <c r="D13" s="14">
        <v>0.29655012544178699</v>
      </c>
      <c r="E13" s="14">
        <v>0.393460371133939</v>
      </c>
      <c r="F13" s="14"/>
      <c r="G13" s="14">
        <v>0.26155307578917802</v>
      </c>
      <c r="H13" s="14">
        <v>0.30082770467823799</v>
      </c>
      <c r="I13" s="14">
        <v>0.34977192823456499</v>
      </c>
      <c r="J13" s="14">
        <v>0.402027050817165</v>
      </c>
      <c r="K13" s="14">
        <v>0.408907848444163</v>
      </c>
      <c r="L13" s="14"/>
      <c r="M13" s="14">
        <v>0.28083228651435399</v>
      </c>
      <c r="N13" s="14">
        <v>0.420822153143182</v>
      </c>
      <c r="O13" s="14">
        <v>0.29607112082701198</v>
      </c>
      <c r="P13" s="14">
        <v>0.37693118365115602</v>
      </c>
      <c r="Q13" s="14"/>
      <c r="R13" s="14">
        <v>0.25466433222876</v>
      </c>
      <c r="S13" s="14">
        <v>0.40641355904936199</v>
      </c>
      <c r="T13" s="14">
        <v>0.37382325097185898</v>
      </c>
      <c r="U13" s="14">
        <v>0.28801957407546203</v>
      </c>
      <c r="V13" s="14">
        <v>0.393971778632912</v>
      </c>
      <c r="W13" s="14">
        <v>0.31311821890424002</v>
      </c>
      <c r="X13" s="14">
        <v>0.40939156634117202</v>
      </c>
      <c r="Y13" s="14">
        <v>0.337056584077364</v>
      </c>
      <c r="Z13" s="14">
        <v>0.35007889343430099</v>
      </c>
      <c r="AA13" s="14"/>
      <c r="AB13" s="14">
        <v>0.43104860941441703</v>
      </c>
      <c r="AC13" s="14">
        <v>0.39665279419947502</v>
      </c>
      <c r="AD13" s="14">
        <v>0.29734699304225398</v>
      </c>
      <c r="AE13" s="14">
        <v>0.24917451308999999</v>
      </c>
      <c r="AF13" s="14">
        <v>0.22645194067689101</v>
      </c>
      <c r="AG13" s="14"/>
      <c r="AH13" s="14">
        <v>0.18653170546345599</v>
      </c>
      <c r="AI13" s="14">
        <v>0.42523826609196103</v>
      </c>
      <c r="AJ13" s="14"/>
      <c r="AK13" s="14">
        <v>0.19516891698085601</v>
      </c>
      <c r="AL13" s="14">
        <v>0.41941009077997599</v>
      </c>
      <c r="AM13" s="14"/>
      <c r="AN13" s="14">
        <v>0.21398648184963301</v>
      </c>
      <c r="AO13" s="14">
        <v>0.45443774603418402</v>
      </c>
      <c r="AP13" s="14"/>
      <c r="AQ13" s="14">
        <v>0.218961505488181</v>
      </c>
      <c r="AR13" s="14">
        <v>0.39141550885785098</v>
      </c>
      <c r="AS13" s="14">
        <v>0.392005761798501</v>
      </c>
    </row>
    <row r="14" spans="2:45" x14ac:dyDescent="0.35">
      <c r="B14" s="15" t="s">
        <v>70</v>
      </c>
      <c r="C14" s="23">
        <v>3.4316744145568401E-2</v>
      </c>
      <c r="D14" s="23">
        <v>3.13446158847994E-2</v>
      </c>
      <c r="E14" s="23">
        <v>3.7385521957334002E-2</v>
      </c>
      <c r="F14" s="23"/>
      <c r="G14" s="23">
        <v>3.06702563761269E-2</v>
      </c>
      <c r="H14" s="23">
        <v>3.7323293106121501E-2</v>
      </c>
      <c r="I14" s="23">
        <v>3.6390756831740603E-2</v>
      </c>
      <c r="J14" s="23">
        <v>3.1294407081896E-2</v>
      </c>
      <c r="K14" s="23">
        <v>3.5555558092233597E-2</v>
      </c>
      <c r="L14" s="23"/>
      <c r="M14" s="23">
        <v>2.5104165380019101E-2</v>
      </c>
      <c r="N14" s="23">
        <v>2.2953786736568799E-2</v>
      </c>
      <c r="O14" s="23">
        <v>4.1048339695451297E-2</v>
      </c>
      <c r="P14" s="23">
        <v>4.8755618801016497E-2</v>
      </c>
      <c r="Q14" s="23"/>
      <c r="R14" s="23">
        <v>3.5905273521467503E-2</v>
      </c>
      <c r="S14" s="23">
        <v>3.2429284729899498E-2</v>
      </c>
      <c r="T14" s="23">
        <v>2.9483119751869499E-2</v>
      </c>
      <c r="U14" s="23">
        <v>3.3513199225231501E-2</v>
      </c>
      <c r="V14" s="23">
        <v>1.7366824437013501E-2</v>
      </c>
      <c r="W14" s="23">
        <v>4.1670726019895403E-2</v>
      </c>
      <c r="X14" s="23">
        <v>2.7012680943204501E-2</v>
      </c>
      <c r="Y14" s="23">
        <v>2.3025454694713302E-2</v>
      </c>
      <c r="Z14" s="23">
        <v>5.5124184868157303E-2</v>
      </c>
      <c r="AA14" s="23"/>
      <c r="AB14" s="23">
        <v>4.1492511843568398E-2</v>
      </c>
      <c r="AC14" s="23">
        <v>4.2067972162252297E-2</v>
      </c>
      <c r="AD14" s="23">
        <v>3.0056121758727902E-2</v>
      </c>
      <c r="AE14" s="23">
        <v>1.3300580788329399E-2</v>
      </c>
      <c r="AF14" s="23">
        <v>0</v>
      </c>
      <c r="AG14" s="23"/>
      <c r="AH14" s="23">
        <v>2.0897267092828301E-2</v>
      </c>
      <c r="AI14" s="23">
        <v>3.2629967704666897E-2</v>
      </c>
      <c r="AJ14" s="23"/>
      <c r="AK14" s="23">
        <v>2.7671714734600301E-2</v>
      </c>
      <c r="AL14" s="23">
        <v>2.9040628140051601E-2</v>
      </c>
      <c r="AM14" s="23"/>
      <c r="AN14" s="23">
        <v>1.8811712972796199E-2</v>
      </c>
      <c r="AO14" s="23">
        <v>4.2921375475906798E-2</v>
      </c>
      <c r="AP14" s="23"/>
      <c r="AQ14" s="23">
        <v>2.3374174948190302E-2</v>
      </c>
      <c r="AR14" s="23">
        <v>3.0779535120453401E-2</v>
      </c>
      <c r="AS14" s="23">
        <v>4.24171905577687E-2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183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6.3046998673314203E-2</v>
      </c>
      <c r="D9" s="14">
        <v>8.0540708999381899E-2</v>
      </c>
      <c r="E9" s="14">
        <v>4.5506283168059901E-2</v>
      </c>
      <c r="F9" s="14"/>
      <c r="G9" s="14">
        <v>8.5327702418929605E-2</v>
      </c>
      <c r="H9" s="14">
        <v>0.101440977799065</v>
      </c>
      <c r="I9" s="14">
        <v>6.5355508609702601E-2</v>
      </c>
      <c r="J9" s="14">
        <v>3.3080762001287498E-2</v>
      </c>
      <c r="K9" s="14">
        <v>2.6821865510481002E-2</v>
      </c>
      <c r="L9" s="14"/>
      <c r="M9" s="14">
        <v>6.7444595469565494E-2</v>
      </c>
      <c r="N9" s="14">
        <v>5.30999334733087E-2</v>
      </c>
      <c r="O9" s="14">
        <v>7.1731818747767795E-2</v>
      </c>
      <c r="P9" s="14">
        <v>6.2250147878948697E-2</v>
      </c>
      <c r="Q9" s="14"/>
      <c r="R9" s="14">
        <v>0.10475674751977</v>
      </c>
      <c r="S9" s="14">
        <v>2.68437896461594E-2</v>
      </c>
      <c r="T9" s="14">
        <v>8.4293063785946504E-2</v>
      </c>
      <c r="U9" s="14">
        <v>4.7727770647457902E-2</v>
      </c>
      <c r="V9" s="14">
        <v>5.5301446369457198E-2</v>
      </c>
      <c r="W9" s="14">
        <v>9.26417755565319E-2</v>
      </c>
      <c r="X9" s="14">
        <v>4.2788674550158501E-2</v>
      </c>
      <c r="Y9" s="14">
        <v>6.9941702687007196E-2</v>
      </c>
      <c r="Z9" s="14">
        <v>4.8352059486259397E-2</v>
      </c>
      <c r="AA9" s="14"/>
      <c r="AB9" s="14">
        <v>3.2343353896208099E-2</v>
      </c>
      <c r="AC9" s="14">
        <v>5.0893621505771501E-2</v>
      </c>
      <c r="AD9" s="14">
        <v>8.4060849489131298E-2</v>
      </c>
      <c r="AE9" s="14">
        <v>9.3888704599119605E-2</v>
      </c>
      <c r="AF9" s="14">
        <v>3.12132747163852E-2</v>
      </c>
      <c r="AG9" s="14"/>
      <c r="AH9" s="14">
        <v>0.13043422543349001</v>
      </c>
      <c r="AI9" s="14">
        <v>3.1579139634327701E-2</v>
      </c>
      <c r="AJ9" s="14"/>
      <c r="AK9" s="14">
        <v>0.12757528310456601</v>
      </c>
      <c r="AL9" s="14">
        <v>3.4576624893024301E-2</v>
      </c>
      <c r="AM9" s="14"/>
      <c r="AN9" s="14">
        <v>0.115532174058062</v>
      </c>
      <c r="AO9" s="14">
        <v>2.2048452189568399E-2</v>
      </c>
      <c r="AP9" s="14"/>
      <c r="AQ9" s="14">
        <v>0.103030063091025</v>
      </c>
      <c r="AR9" s="14">
        <v>4.7475142038270801E-2</v>
      </c>
      <c r="AS9" s="14">
        <v>6.0591394954851899E-2</v>
      </c>
    </row>
    <row r="10" spans="2:45" x14ac:dyDescent="0.35">
      <c r="B10" s="15" t="s">
        <v>174</v>
      </c>
      <c r="C10" s="14">
        <v>0.14865524084193699</v>
      </c>
      <c r="D10" s="14">
        <v>0.17329451974534801</v>
      </c>
      <c r="E10" s="14">
        <v>0.12301110310734401</v>
      </c>
      <c r="F10" s="14"/>
      <c r="G10" s="14">
        <v>0.217328109282032</v>
      </c>
      <c r="H10" s="14">
        <v>0.200349213844457</v>
      </c>
      <c r="I10" s="14">
        <v>0.14590070221491999</v>
      </c>
      <c r="J10" s="14">
        <v>0.108658508114046</v>
      </c>
      <c r="K10" s="14">
        <v>6.6711333775613502E-2</v>
      </c>
      <c r="L10" s="14"/>
      <c r="M10" s="14">
        <v>0.16723812460710699</v>
      </c>
      <c r="N10" s="14">
        <v>0.16338109684315399</v>
      </c>
      <c r="O10" s="14">
        <v>0.14842180312104999</v>
      </c>
      <c r="P10" s="14">
        <v>0.116438595390931</v>
      </c>
      <c r="Q10" s="14"/>
      <c r="R10" s="14">
        <v>0.17304043061988</v>
      </c>
      <c r="S10" s="14">
        <v>0.123931806320369</v>
      </c>
      <c r="T10" s="14">
        <v>0.127358851293391</v>
      </c>
      <c r="U10" s="14">
        <v>0.14593794874855701</v>
      </c>
      <c r="V10" s="14">
        <v>0.151762796528776</v>
      </c>
      <c r="W10" s="14">
        <v>0.18828800844349</v>
      </c>
      <c r="X10" s="14">
        <v>0.111439315928166</v>
      </c>
      <c r="Y10" s="14">
        <v>0.13338420092202999</v>
      </c>
      <c r="Z10" s="14">
        <v>0.16949930579164599</v>
      </c>
      <c r="AA10" s="14"/>
      <c r="AB10" s="14">
        <v>0.10911066075723</v>
      </c>
      <c r="AC10" s="14">
        <v>0.13667664265400301</v>
      </c>
      <c r="AD10" s="14">
        <v>0.16299331747555401</v>
      </c>
      <c r="AE10" s="14">
        <v>0.174808617782337</v>
      </c>
      <c r="AF10" s="14">
        <v>0.33428984263026301</v>
      </c>
      <c r="AG10" s="14"/>
      <c r="AH10" s="14">
        <v>0.25992147165620999</v>
      </c>
      <c r="AI10" s="14">
        <v>0.103235274017955</v>
      </c>
      <c r="AJ10" s="14"/>
      <c r="AK10" s="14">
        <v>0.26070692686360902</v>
      </c>
      <c r="AL10" s="14">
        <v>0.101649285082846</v>
      </c>
      <c r="AM10" s="14"/>
      <c r="AN10" s="14">
        <v>0.21815715520082199</v>
      </c>
      <c r="AO10" s="14">
        <v>9.3333109357014499E-2</v>
      </c>
      <c r="AP10" s="14"/>
      <c r="AQ10" s="14">
        <v>0.205282921874165</v>
      </c>
      <c r="AR10" s="14">
        <v>0.136671397792056</v>
      </c>
      <c r="AS10" s="14">
        <v>0.123865231235398</v>
      </c>
    </row>
    <row r="11" spans="2:45" ht="29" x14ac:dyDescent="0.35">
      <c r="B11" s="15" t="s">
        <v>175</v>
      </c>
      <c r="C11" s="14">
        <v>0.15680190056902901</v>
      </c>
      <c r="D11" s="14">
        <v>0.17924221226579801</v>
      </c>
      <c r="E11" s="14">
        <v>0.134450798345949</v>
      </c>
      <c r="F11" s="14"/>
      <c r="G11" s="14">
        <v>0.19379300177800399</v>
      </c>
      <c r="H11" s="14">
        <v>0.17488175685516599</v>
      </c>
      <c r="I11" s="14">
        <v>0.15092210055906699</v>
      </c>
      <c r="J11" s="14">
        <v>0.14245772437800899</v>
      </c>
      <c r="K11" s="14">
        <v>0.121210728635421</v>
      </c>
      <c r="L11" s="14"/>
      <c r="M11" s="14">
        <v>0.19438958084903099</v>
      </c>
      <c r="N11" s="14">
        <v>0.12664711806623699</v>
      </c>
      <c r="O11" s="14">
        <v>0.17293646065819801</v>
      </c>
      <c r="P11" s="14">
        <v>0.13232020053519</v>
      </c>
      <c r="Q11" s="14"/>
      <c r="R11" s="14">
        <v>0.21489499929831801</v>
      </c>
      <c r="S11" s="14">
        <v>0.14372924785946101</v>
      </c>
      <c r="T11" s="14">
        <v>0.118114450756491</v>
      </c>
      <c r="U11" s="14">
        <v>0.112380014214516</v>
      </c>
      <c r="V11" s="14">
        <v>0.15307905323017101</v>
      </c>
      <c r="W11" s="14">
        <v>0.16981903901541001</v>
      </c>
      <c r="X11" s="14">
        <v>0.146001960353036</v>
      </c>
      <c r="Y11" s="14">
        <v>0.132884897061473</v>
      </c>
      <c r="Z11" s="14">
        <v>0.17894354414998601</v>
      </c>
      <c r="AA11" s="14"/>
      <c r="AB11" s="14">
        <v>0.14301847207511001</v>
      </c>
      <c r="AC11" s="14">
        <v>0.127362963050387</v>
      </c>
      <c r="AD11" s="14">
        <v>0.178411142740696</v>
      </c>
      <c r="AE11" s="14">
        <v>0.197583078617762</v>
      </c>
      <c r="AF11" s="14">
        <v>0.24187180244938</v>
      </c>
      <c r="AG11" s="14"/>
      <c r="AH11" s="14">
        <v>0.198826045244752</v>
      </c>
      <c r="AI11" s="14">
        <v>0.13298006850219801</v>
      </c>
      <c r="AJ11" s="14"/>
      <c r="AK11" s="14">
        <v>0.20356155520723401</v>
      </c>
      <c r="AL11" s="14">
        <v>0.125227458262816</v>
      </c>
      <c r="AM11" s="14"/>
      <c r="AN11" s="14">
        <v>0.20502488649610801</v>
      </c>
      <c r="AO11" s="14">
        <v>0.114184688491294</v>
      </c>
      <c r="AP11" s="14"/>
      <c r="AQ11" s="14">
        <v>0.20531258994017501</v>
      </c>
      <c r="AR11" s="14">
        <v>0.13145554689451999</v>
      </c>
      <c r="AS11" s="14">
        <v>0.16372386749663501</v>
      </c>
    </row>
    <row r="12" spans="2:45" x14ac:dyDescent="0.35">
      <c r="B12" s="15" t="s">
        <v>176</v>
      </c>
      <c r="C12" s="14">
        <v>0.16362319558388799</v>
      </c>
      <c r="D12" s="14">
        <v>0.148829526753673</v>
      </c>
      <c r="E12" s="14">
        <v>0.17888378215828499</v>
      </c>
      <c r="F12" s="14"/>
      <c r="G12" s="14">
        <v>0.126346595001537</v>
      </c>
      <c r="H12" s="14">
        <v>0.13080467630494699</v>
      </c>
      <c r="I12" s="14">
        <v>0.171034258998783</v>
      </c>
      <c r="J12" s="14">
        <v>0.185198890565094</v>
      </c>
      <c r="K12" s="14">
        <v>0.20686974952269399</v>
      </c>
      <c r="L12" s="14"/>
      <c r="M12" s="14">
        <v>0.19957383322295699</v>
      </c>
      <c r="N12" s="14">
        <v>0.15619831901157599</v>
      </c>
      <c r="O12" s="14">
        <v>0.12904675186289699</v>
      </c>
      <c r="P12" s="14">
        <v>0.162605366586411</v>
      </c>
      <c r="Q12" s="14"/>
      <c r="R12" s="14">
        <v>0.14673964537790399</v>
      </c>
      <c r="S12" s="14">
        <v>0.18243358956438299</v>
      </c>
      <c r="T12" s="14">
        <v>0.15081704061375001</v>
      </c>
      <c r="U12" s="14">
        <v>0.222453108582717</v>
      </c>
      <c r="V12" s="14">
        <v>0.15915183170417399</v>
      </c>
      <c r="W12" s="14">
        <v>0.11559430563756599</v>
      </c>
      <c r="X12" s="14">
        <v>0.17442716072139899</v>
      </c>
      <c r="Y12" s="14">
        <v>0.18609006536402301</v>
      </c>
      <c r="Z12" s="14">
        <v>0.144428888399284</v>
      </c>
      <c r="AA12" s="14"/>
      <c r="AB12" s="14">
        <v>0.14273396705813801</v>
      </c>
      <c r="AC12" s="14">
        <v>0.13923607100947899</v>
      </c>
      <c r="AD12" s="14">
        <v>0.18381233621536999</v>
      </c>
      <c r="AE12" s="14">
        <v>0.18393238206220899</v>
      </c>
      <c r="AF12" s="14">
        <v>0.135301747682045</v>
      </c>
      <c r="AG12" s="14"/>
      <c r="AH12" s="14">
        <v>0.16799236863383499</v>
      </c>
      <c r="AI12" s="14">
        <v>0.16258490130252701</v>
      </c>
      <c r="AJ12" s="14"/>
      <c r="AK12" s="14">
        <v>0.169817167082531</v>
      </c>
      <c r="AL12" s="14">
        <v>0.160940500659531</v>
      </c>
      <c r="AM12" s="14"/>
      <c r="AN12" s="14">
        <v>0.173683599397675</v>
      </c>
      <c r="AO12" s="14">
        <v>0.15696692517793701</v>
      </c>
      <c r="AP12" s="14"/>
      <c r="AQ12" s="14">
        <v>0.178910166104259</v>
      </c>
      <c r="AR12" s="14">
        <v>0.16637625316790999</v>
      </c>
      <c r="AS12" s="14">
        <v>0.14479488458015999</v>
      </c>
    </row>
    <row r="13" spans="2:45" x14ac:dyDescent="0.35">
      <c r="B13" s="15" t="s">
        <v>177</v>
      </c>
      <c r="C13" s="14">
        <v>0.43773385085799998</v>
      </c>
      <c r="D13" s="14">
        <v>0.390230351307217</v>
      </c>
      <c r="E13" s="14">
        <v>0.48565147350376298</v>
      </c>
      <c r="F13" s="14"/>
      <c r="G13" s="14">
        <v>0.33800493344835603</v>
      </c>
      <c r="H13" s="14">
        <v>0.35628450190586602</v>
      </c>
      <c r="I13" s="14">
        <v>0.43912835199773398</v>
      </c>
      <c r="J13" s="14">
        <v>0.50338381368414598</v>
      </c>
      <c r="K13" s="14">
        <v>0.55847718846775296</v>
      </c>
      <c r="L13" s="14"/>
      <c r="M13" s="14">
        <v>0.35499041019345901</v>
      </c>
      <c r="N13" s="14">
        <v>0.47557236907400002</v>
      </c>
      <c r="O13" s="14">
        <v>0.443598483834798</v>
      </c>
      <c r="P13" s="14">
        <v>0.48125081777812201</v>
      </c>
      <c r="Q13" s="14"/>
      <c r="R13" s="14">
        <v>0.33633510407115602</v>
      </c>
      <c r="S13" s="14">
        <v>0.469587285138302</v>
      </c>
      <c r="T13" s="14">
        <v>0.49487997222173502</v>
      </c>
      <c r="U13" s="14">
        <v>0.45425349734363801</v>
      </c>
      <c r="V13" s="14">
        <v>0.46727256796799499</v>
      </c>
      <c r="W13" s="14">
        <v>0.38960009810991297</v>
      </c>
      <c r="X13" s="14">
        <v>0.51898189474762801</v>
      </c>
      <c r="Y13" s="14">
        <v>0.43392784168397602</v>
      </c>
      <c r="Z13" s="14">
        <v>0.42100371552201699</v>
      </c>
      <c r="AA13" s="14"/>
      <c r="AB13" s="14">
        <v>0.54249279276053897</v>
      </c>
      <c r="AC13" s="14">
        <v>0.495948214477265</v>
      </c>
      <c r="AD13" s="14">
        <v>0.36382115999430298</v>
      </c>
      <c r="AE13" s="14">
        <v>0.34661134522752501</v>
      </c>
      <c r="AF13" s="14">
        <v>0.20221342816927201</v>
      </c>
      <c r="AG13" s="14"/>
      <c r="AH13" s="14">
        <v>0.218436684061732</v>
      </c>
      <c r="AI13" s="14">
        <v>0.54461148220357003</v>
      </c>
      <c r="AJ13" s="14"/>
      <c r="AK13" s="14">
        <v>0.21189619792935799</v>
      </c>
      <c r="AL13" s="14">
        <v>0.55440512023065003</v>
      </c>
      <c r="AM13" s="14"/>
      <c r="AN13" s="14">
        <v>0.27054800364040799</v>
      </c>
      <c r="AO13" s="14">
        <v>0.57407551797845802</v>
      </c>
      <c r="AP13" s="14"/>
      <c r="AQ13" s="14">
        <v>0.28538058984665599</v>
      </c>
      <c r="AR13" s="14">
        <v>0.49306882187101397</v>
      </c>
      <c r="AS13" s="14">
        <v>0.45511999050493102</v>
      </c>
    </row>
    <row r="14" spans="2:45" x14ac:dyDescent="0.35">
      <c r="B14" s="15" t="s">
        <v>70</v>
      </c>
      <c r="C14" s="23">
        <v>3.0138813473831499E-2</v>
      </c>
      <c r="D14" s="23">
        <v>2.7862680928581601E-2</v>
      </c>
      <c r="E14" s="23">
        <v>3.2496559716597997E-2</v>
      </c>
      <c r="F14" s="23"/>
      <c r="G14" s="23">
        <v>3.9199658071141098E-2</v>
      </c>
      <c r="H14" s="23">
        <v>3.62388732904999E-2</v>
      </c>
      <c r="I14" s="23">
        <v>2.76590776197927E-2</v>
      </c>
      <c r="J14" s="23">
        <v>2.72203012574171E-2</v>
      </c>
      <c r="K14" s="23">
        <v>1.9909134088037701E-2</v>
      </c>
      <c r="L14" s="23"/>
      <c r="M14" s="23">
        <v>1.6363455657880801E-2</v>
      </c>
      <c r="N14" s="23">
        <v>2.5101163531723501E-2</v>
      </c>
      <c r="O14" s="23">
        <v>3.4264681775289699E-2</v>
      </c>
      <c r="P14" s="23">
        <v>4.5134871830397702E-2</v>
      </c>
      <c r="Q14" s="23"/>
      <c r="R14" s="23">
        <v>2.4233073112972001E-2</v>
      </c>
      <c r="S14" s="23">
        <v>5.3474281471327503E-2</v>
      </c>
      <c r="T14" s="23">
        <v>2.4536621328685799E-2</v>
      </c>
      <c r="U14" s="23">
        <v>1.72476604631146E-2</v>
      </c>
      <c r="V14" s="23">
        <v>1.3432304199427401E-2</v>
      </c>
      <c r="W14" s="23">
        <v>4.40567732370888E-2</v>
      </c>
      <c r="X14" s="23">
        <v>6.3609936996133496E-3</v>
      </c>
      <c r="Y14" s="23">
        <v>4.3771292281490203E-2</v>
      </c>
      <c r="Z14" s="23">
        <v>3.7772486650807298E-2</v>
      </c>
      <c r="AA14" s="23"/>
      <c r="AB14" s="23">
        <v>3.0300753452775001E-2</v>
      </c>
      <c r="AC14" s="23">
        <v>4.9882487303093803E-2</v>
      </c>
      <c r="AD14" s="23">
        <v>2.6901194084945901E-2</v>
      </c>
      <c r="AE14" s="23">
        <v>3.1758717110478901E-3</v>
      </c>
      <c r="AF14" s="23">
        <v>5.5109904352655101E-2</v>
      </c>
      <c r="AG14" s="23"/>
      <c r="AH14" s="23">
        <v>2.4389204969980399E-2</v>
      </c>
      <c r="AI14" s="23">
        <v>2.5009134339423301E-2</v>
      </c>
      <c r="AJ14" s="23"/>
      <c r="AK14" s="23">
        <v>2.6442869812702101E-2</v>
      </c>
      <c r="AL14" s="23">
        <v>2.3201010871132601E-2</v>
      </c>
      <c r="AM14" s="23"/>
      <c r="AN14" s="23">
        <v>1.70541812069245E-2</v>
      </c>
      <c r="AO14" s="23">
        <v>3.9391306805727999E-2</v>
      </c>
      <c r="AP14" s="23"/>
      <c r="AQ14" s="23">
        <v>2.2083669143721001E-2</v>
      </c>
      <c r="AR14" s="23">
        <v>2.4952838236229301E-2</v>
      </c>
      <c r="AS14" s="23">
        <v>5.1904631228024502E-2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184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9.6557220765251306E-2</v>
      </c>
      <c r="D9" s="14">
        <v>0.114942163493403</v>
      </c>
      <c r="E9" s="14">
        <v>7.7126023803831295E-2</v>
      </c>
      <c r="F9" s="14"/>
      <c r="G9" s="14">
        <v>0.14321964091782999</v>
      </c>
      <c r="H9" s="14">
        <v>0.131738051804006</v>
      </c>
      <c r="I9" s="14">
        <v>8.7243476497278094E-2</v>
      </c>
      <c r="J9" s="14">
        <v>7.1721465328787204E-2</v>
      </c>
      <c r="K9" s="14">
        <v>4.7052652131360798E-2</v>
      </c>
      <c r="L9" s="14"/>
      <c r="M9" s="14">
        <v>0.13796911666117101</v>
      </c>
      <c r="N9" s="14">
        <v>6.4924813192845904E-2</v>
      </c>
      <c r="O9" s="14">
        <v>0.122872985064982</v>
      </c>
      <c r="P9" s="14">
        <v>6.3519292540321501E-2</v>
      </c>
      <c r="Q9" s="14"/>
      <c r="R9" s="14">
        <v>0.16333994619156</v>
      </c>
      <c r="S9" s="14">
        <v>7.2816280176151202E-2</v>
      </c>
      <c r="T9" s="14">
        <v>6.3535436958410907E-2</v>
      </c>
      <c r="U9" s="14">
        <v>6.2772011890201998E-2</v>
      </c>
      <c r="V9" s="14">
        <v>8.6580162468100602E-2</v>
      </c>
      <c r="W9" s="14">
        <v>0.11096095008839101</v>
      </c>
      <c r="X9" s="14">
        <v>7.5625974555877107E-2</v>
      </c>
      <c r="Y9" s="14">
        <v>6.7365671854634296E-2</v>
      </c>
      <c r="Z9" s="14">
        <v>0.120846658432076</v>
      </c>
      <c r="AA9" s="14"/>
      <c r="AB9" s="14">
        <v>5.6361536439003601E-2</v>
      </c>
      <c r="AC9" s="14">
        <v>7.7144882498361197E-2</v>
      </c>
      <c r="AD9" s="14">
        <v>0.116503722713935</v>
      </c>
      <c r="AE9" s="14">
        <v>0.15134073308478599</v>
      </c>
      <c r="AF9" s="14">
        <v>7.59178553460821E-2</v>
      </c>
      <c r="AG9" s="14"/>
      <c r="AH9" s="14">
        <v>0.17556047042746201</v>
      </c>
      <c r="AI9" s="14">
        <v>6.4456746431367298E-2</v>
      </c>
      <c r="AJ9" s="14"/>
      <c r="AK9" s="14">
        <v>0.17643250533454699</v>
      </c>
      <c r="AL9" s="14">
        <v>6.3919001706727402E-2</v>
      </c>
      <c r="AM9" s="14"/>
      <c r="AN9" s="14">
        <v>0.16348402245480401</v>
      </c>
      <c r="AO9" s="14">
        <v>4.5761283709884699E-2</v>
      </c>
      <c r="AP9" s="14"/>
      <c r="AQ9" s="14">
        <v>0.14344499404226599</v>
      </c>
      <c r="AR9" s="14">
        <v>8.0870345738285596E-2</v>
      </c>
      <c r="AS9" s="14">
        <v>8.9202488634425495E-2</v>
      </c>
    </row>
    <row r="10" spans="2:45" x14ac:dyDescent="0.35">
      <c r="B10" s="15" t="s">
        <v>174</v>
      </c>
      <c r="C10" s="14">
        <v>0.20573754113135301</v>
      </c>
      <c r="D10" s="14">
        <v>0.24339032325009799</v>
      </c>
      <c r="E10" s="14">
        <v>0.16812149552106201</v>
      </c>
      <c r="F10" s="14"/>
      <c r="G10" s="14">
        <v>0.288089428006084</v>
      </c>
      <c r="H10" s="14">
        <v>0.25543666090836697</v>
      </c>
      <c r="I10" s="14">
        <v>0.18474107667595299</v>
      </c>
      <c r="J10" s="14">
        <v>0.161776188289354</v>
      </c>
      <c r="K10" s="14">
        <v>0.139346445164651</v>
      </c>
      <c r="L10" s="14"/>
      <c r="M10" s="14">
        <v>0.22354690643219899</v>
      </c>
      <c r="N10" s="14">
        <v>0.20727435013946599</v>
      </c>
      <c r="O10" s="14">
        <v>0.195006964892291</v>
      </c>
      <c r="P10" s="14">
        <v>0.19842569695184201</v>
      </c>
      <c r="Q10" s="14"/>
      <c r="R10" s="14">
        <v>0.21756535461926199</v>
      </c>
      <c r="S10" s="14">
        <v>0.17659010386622701</v>
      </c>
      <c r="T10" s="14">
        <v>0.176914084940821</v>
      </c>
      <c r="U10" s="14">
        <v>0.19941309890221501</v>
      </c>
      <c r="V10" s="14">
        <v>0.209322812772927</v>
      </c>
      <c r="W10" s="14">
        <v>0.27316182209623702</v>
      </c>
      <c r="X10" s="14">
        <v>0.20271186798649601</v>
      </c>
      <c r="Y10" s="14">
        <v>0.22631612346399299</v>
      </c>
      <c r="Z10" s="14">
        <v>0.194369847045991</v>
      </c>
      <c r="AA10" s="14"/>
      <c r="AB10" s="14">
        <v>0.17764525046277899</v>
      </c>
      <c r="AC10" s="14">
        <v>0.17937564075689</v>
      </c>
      <c r="AD10" s="14">
        <v>0.23041022810945799</v>
      </c>
      <c r="AE10" s="14">
        <v>0.22731505096096899</v>
      </c>
      <c r="AF10" s="14">
        <v>0.35491046760024703</v>
      </c>
      <c r="AG10" s="14"/>
      <c r="AH10" s="14">
        <v>0.29972893865238298</v>
      </c>
      <c r="AI10" s="14">
        <v>0.16576229635138101</v>
      </c>
      <c r="AJ10" s="14"/>
      <c r="AK10" s="14">
        <v>0.29750087425023602</v>
      </c>
      <c r="AL10" s="14">
        <v>0.17050683038735001</v>
      </c>
      <c r="AM10" s="14"/>
      <c r="AN10" s="14">
        <v>0.25999864244037502</v>
      </c>
      <c r="AO10" s="14">
        <v>0.165073309293674</v>
      </c>
      <c r="AP10" s="14"/>
      <c r="AQ10" s="14">
        <v>0.25405547119649902</v>
      </c>
      <c r="AR10" s="14">
        <v>0.195104205331911</v>
      </c>
      <c r="AS10" s="14">
        <v>0.19829701054319401</v>
      </c>
    </row>
    <row r="11" spans="2:45" ht="29" x14ac:dyDescent="0.35">
      <c r="B11" s="15" t="s">
        <v>175</v>
      </c>
      <c r="C11" s="14">
        <v>0.208947644857049</v>
      </c>
      <c r="D11" s="14">
        <v>0.19954084303854899</v>
      </c>
      <c r="E11" s="14">
        <v>0.218857909061759</v>
      </c>
      <c r="F11" s="14"/>
      <c r="G11" s="14">
        <v>0.21356956067438501</v>
      </c>
      <c r="H11" s="14">
        <v>0.24283804751847801</v>
      </c>
      <c r="I11" s="14">
        <v>0.21275026068110101</v>
      </c>
      <c r="J11" s="14">
        <v>0.19524693479134</v>
      </c>
      <c r="K11" s="14">
        <v>0.174681633345801</v>
      </c>
      <c r="L11" s="14"/>
      <c r="M11" s="14">
        <v>0.209595114567388</v>
      </c>
      <c r="N11" s="14">
        <v>0.22362088763495699</v>
      </c>
      <c r="O11" s="14">
        <v>0.212438292677677</v>
      </c>
      <c r="P11" s="14">
        <v>0.192085841959827</v>
      </c>
      <c r="Q11" s="14"/>
      <c r="R11" s="14">
        <v>0.251638190109296</v>
      </c>
      <c r="S11" s="14">
        <v>0.18640394937919499</v>
      </c>
      <c r="T11" s="14">
        <v>0.20390661077720501</v>
      </c>
      <c r="U11" s="14">
        <v>0.21461313143713101</v>
      </c>
      <c r="V11" s="14">
        <v>0.196585285497202</v>
      </c>
      <c r="W11" s="14">
        <v>0.17651164274992601</v>
      </c>
      <c r="X11" s="14">
        <v>0.195393828009746</v>
      </c>
      <c r="Y11" s="14">
        <v>0.26330951361792398</v>
      </c>
      <c r="Z11" s="14">
        <v>0.20631993089474199</v>
      </c>
      <c r="AA11" s="14"/>
      <c r="AB11" s="14">
        <v>0.17682417904379499</v>
      </c>
      <c r="AC11" s="14">
        <v>0.17515007774712901</v>
      </c>
      <c r="AD11" s="14">
        <v>0.23468429973221899</v>
      </c>
      <c r="AE11" s="14">
        <v>0.28299087234995302</v>
      </c>
      <c r="AF11" s="14">
        <v>0.362847683622601</v>
      </c>
      <c r="AG11" s="14"/>
      <c r="AH11" s="14">
        <v>0.25654434744750998</v>
      </c>
      <c r="AI11" s="14">
        <v>0.18387473523617001</v>
      </c>
      <c r="AJ11" s="14"/>
      <c r="AK11" s="14">
        <v>0.235341125226079</v>
      </c>
      <c r="AL11" s="14">
        <v>0.18897492211512801</v>
      </c>
      <c r="AM11" s="14"/>
      <c r="AN11" s="14">
        <v>0.24722154627059301</v>
      </c>
      <c r="AO11" s="14">
        <v>0.17456201108668301</v>
      </c>
      <c r="AP11" s="14"/>
      <c r="AQ11" s="14">
        <v>0.27378729058442702</v>
      </c>
      <c r="AR11" s="14">
        <v>0.182427427520267</v>
      </c>
      <c r="AS11" s="14">
        <v>0.192230560050446</v>
      </c>
    </row>
    <row r="12" spans="2:45" x14ac:dyDescent="0.35">
      <c r="B12" s="15" t="s">
        <v>176</v>
      </c>
      <c r="C12" s="14">
        <v>0.17965956466182001</v>
      </c>
      <c r="D12" s="14">
        <v>0.17243538810969999</v>
      </c>
      <c r="E12" s="14">
        <v>0.187308179875075</v>
      </c>
      <c r="F12" s="14"/>
      <c r="G12" s="14">
        <v>0.115588650361946</v>
      </c>
      <c r="H12" s="14">
        <v>0.159242911991266</v>
      </c>
      <c r="I12" s="14">
        <v>0.197404629184675</v>
      </c>
      <c r="J12" s="14">
        <v>0.19824224097222001</v>
      </c>
      <c r="K12" s="14">
        <v>0.22633404880024999</v>
      </c>
      <c r="L12" s="14"/>
      <c r="M12" s="14">
        <v>0.21591455955921801</v>
      </c>
      <c r="N12" s="14">
        <v>0.179791638160054</v>
      </c>
      <c r="O12" s="14">
        <v>0.13339018293810501</v>
      </c>
      <c r="P12" s="14">
        <v>0.173120769061236</v>
      </c>
      <c r="Q12" s="14"/>
      <c r="R12" s="14">
        <v>0.17585091452328999</v>
      </c>
      <c r="S12" s="14">
        <v>0.20403804893959701</v>
      </c>
      <c r="T12" s="14">
        <v>0.15038578395167701</v>
      </c>
      <c r="U12" s="14">
        <v>0.19045743535312201</v>
      </c>
      <c r="V12" s="14">
        <v>0.17670235530507999</v>
      </c>
      <c r="W12" s="14">
        <v>0.194191076979918</v>
      </c>
      <c r="X12" s="14">
        <v>0.19189149745268699</v>
      </c>
      <c r="Y12" s="14">
        <v>0.150810153534085</v>
      </c>
      <c r="Z12" s="14">
        <v>0.16026130418795201</v>
      </c>
      <c r="AA12" s="14"/>
      <c r="AB12" s="14">
        <v>0.13211941995520701</v>
      </c>
      <c r="AC12" s="14">
        <v>0.20779421956997099</v>
      </c>
      <c r="AD12" s="14">
        <v>0.184772798703814</v>
      </c>
      <c r="AE12" s="14">
        <v>0.17588401980701501</v>
      </c>
      <c r="AF12" s="14">
        <v>5.4078776085315E-2</v>
      </c>
      <c r="AG12" s="14"/>
      <c r="AH12" s="14">
        <v>0.12398328132028399</v>
      </c>
      <c r="AI12" s="14">
        <v>0.20746182071623501</v>
      </c>
      <c r="AJ12" s="14"/>
      <c r="AK12" s="14">
        <v>0.13630449837863101</v>
      </c>
      <c r="AL12" s="14">
        <v>0.20705576203520701</v>
      </c>
      <c r="AM12" s="14"/>
      <c r="AN12" s="14">
        <v>0.15669456774474</v>
      </c>
      <c r="AO12" s="14">
        <v>0.19678946866740299</v>
      </c>
      <c r="AP12" s="14"/>
      <c r="AQ12" s="14">
        <v>0.13450310625364201</v>
      </c>
      <c r="AR12" s="14">
        <v>0.20596618591722801</v>
      </c>
      <c r="AS12" s="14">
        <v>0.15231510137312701</v>
      </c>
    </row>
    <row r="13" spans="2:45" x14ac:dyDescent="0.35">
      <c r="B13" s="15" t="s">
        <v>177</v>
      </c>
      <c r="C13" s="14">
        <v>0.27367393987959499</v>
      </c>
      <c r="D13" s="14">
        <v>0.24094982244499299</v>
      </c>
      <c r="E13" s="14">
        <v>0.30634454251744198</v>
      </c>
      <c r="F13" s="14"/>
      <c r="G13" s="14">
        <v>0.20707634041253301</v>
      </c>
      <c r="H13" s="14">
        <v>0.16724108381437</v>
      </c>
      <c r="I13" s="14">
        <v>0.278976769012305</v>
      </c>
      <c r="J13" s="14">
        <v>0.34244949439356498</v>
      </c>
      <c r="K13" s="14">
        <v>0.38229933579418901</v>
      </c>
      <c r="L13" s="14"/>
      <c r="M13" s="14">
        <v>0.196107542711598</v>
      </c>
      <c r="N13" s="14">
        <v>0.29796784755678501</v>
      </c>
      <c r="O13" s="14">
        <v>0.30351039568583199</v>
      </c>
      <c r="P13" s="14">
        <v>0.307088295442138</v>
      </c>
      <c r="Q13" s="14"/>
      <c r="R13" s="14">
        <v>0.165406912513275</v>
      </c>
      <c r="S13" s="14">
        <v>0.32869138309326001</v>
      </c>
      <c r="T13" s="14">
        <v>0.35417157455135601</v>
      </c>
      <c r="U13" s="14">
        <v>0.29464898372315301</v>
      </c>
      <c r="V13" s="14">
        <v>0.31704131418731901</v>
      </c>
      <c r="W13" s="14">
        <v>0.203888938379816</v>
      </c>
      <c r="X13" s="14">
        <v>0.31367636202772298</v>
      </c>
      <c r="Y13" s="14">
        <v>0.26917308283465002</v>
      </c>
      <c r="Z13" s="14">
        <v>0.254283224508696</v>
      </c>
      <c r="AA13" s="14"/>
      <c r="AB13" s="14">
        <v>0.408066843200248</v>
      </c>
      <c r="AC13" s="14">
        <v>0.30698826837341198</v>
      </c>
      <c r="AD13" s="14">
        <v>0.20885694340358199</v>
      </c>
      <c r="AE13" s="14">
        <v>0.15050835202163601</v>
      </c>
      <c r="AF13" s="14">
        <v>0.152245217345755</v>
      </c>
      <c r="AG13" s="14"/>
      <c r="AH13" s="14">
        <v>0.12893195088901599</v>
      </c>
      <c r="AI13" s="14">
        <v>0.34194389304310002</v>
      </c>
      <c r="AJ13" s="14"/>
      <c r="AK13" s="14">
        <v>0.12916049615237099</v>
      </c>
      <c r="AL13" s="14">
        <v>0.33919823912090102</v>
      </c>
      <c r="AM13" s="14"/>
      <c r="AN13" s="14">
        <v>0.15042028668224899</v>
      </c>
      <c r="AO13" s="14">
        <v>0.37553422232476802</v>
      </c>
      <c r="AP13" s="14"/>
      <c r="AQ13" s="14">
        <v>0.17392830023939401</v>
      </c>
      <c r="AR13" s="14">
        <v>0.30188573829409499</v>
      </c>
      <c r="AS13" s="14">
        <v>0.32022178102686599</v>
      </c>
    </row>
    <row r="14" spans="2:45" x14ac:dyDescent="0.35">
      <c r="B14" s="15" t="s">
        <v>70</v>
      </c>
      <c r="C14" s="23">
        <v>3.54240887049313E-2</v>
      </c>
      <c r="D14" s="23">
        <v>2.8741459663257599E-2</v>
      </c>
      <c r="E14" s="23">
        <v>4.22418492208309E-2</v>
      </c>
      <c r="F14" s="23"/>
      <c r="G14" s="23">
        <v>3.24563796272214E-2</v>
      </c>
      <c r="H14" s="23">
        <v>4.3503243963513002E-2</v>
      </c>
      <c r="I14" s="23">
        <v>3.8883787948687798E-2</v>
      </c>
      <c r="J14" s="23">
        <v>3.0563676224732599E-2</v>
      </c>
      <c r="K14" s="23">
        <v>3.0285884763747301E-2</v>
      </c>
      <c r="L14" s="23"/>
      <c r="M14" s="23">
        <v>1.6866760068425302E-2</v>
      </c>
      <c r="N14" s="23">
        <v>2.64204633158917E-2</v>
      </c>
      <c r="O14" s="23">
        <v>3.27811787411132E-2</v>
      </c>
      <c r="P14" s="23">
        <v>6.57601040446361E-2</v>
      </c>
      <c r="Q14" s="23"/>
      <c r="R14" s="23">
        <v>2.6198682043316601E-2</v>
      </c>
      <c r="S14" s="23">
        <v>3.1460234545569003E-2</v>
      </c>
      <c r="T14" s="23">
        <v>5.1086508820529397E-2</v>
      </c>
      <c r="U14" s="23">
        <v>3.8095338694176799E-2</v>
      </c>
      <c r="V14" s="23">
        <v>1.3768069769371401E-2</v>
      </c>
      <c r="W14" s="23">
        <v>4.1285569705712198E-2</v>
      </c>
      <c r="X14" s="23">
        <v>2.07004699674696E-2</v>
      </c>
      <c r="Y14" s="23">
        <v>2.3025454694713302E-2</v>
      </c>
      <c r="Z14" s="23">
        <v>6.3919034930543905E-2</v>
      </c>
      <c r="AA14" s="23"/>
      <c r="AB14" s="23">
        <v>4.89827708989682E-2</v>
      </c>
      <c r="AC14" s="23">
        <v>5.3546911054236701E-2</v>
      </c>
      <c r="AD14" s="23">
        <v>2.4772007336992499E-2</v>
      </c>
      <c r="AE14" s="23">
        <v>1.19609717756418E-2</v>
      </c>
      <c r="AF14" s="23">
        <v>0</v>
      </c>
      <c r="AG14" s="23"/>
      <c r="AH14" s="23">
        <v>1.5251011263345901E-2</v>
      </c>
      <c r="AI14" s="23">
        <v>3.6500508221746601E-2</v>
      </c>
      <c r="AJ14" s="23"/>
      <c r="AK14" s="23">
        <v>2.5260500658136599E-2</v>
      </c>
      <c r="AL14" s="23">
        <v>3.0345244634687199E-2</v>
      </c>
      <c r="AM14" s="23"/>
      <c r="AN14" s="23">
        <v>2.21809344072397E-2</v>
      </c>
      <c r="AO14" s="23">
        <v>4.2279704917587903E-2</v>
      </c>
      <c r="AP14" s="23"/>
      <c r="AQ14" s="23">
        <v>2.0280837683773499E-2</v>
      </c>
      <c r="AR14" s="23">
        <v>3.37460971982134E-2</v>
      </c>
      <c r="AS14" s="23">
        <v>4.7733058371941799E-2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185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0.157438861580148</v>
      </c>
      <c r="D9" s="14">
        <v>0.15660797435512899</v>
      </c>
      <c r="E9" s="14">
        <v>0.157531371528492</v>
      </c>
      <c r="F9" s="14"/>
      <c r="G9" s="14">
        <v>0.171762940880202</v>
      </c>
      <c r="H9" s="14">
        <v>0.232299877707732</v>
      </c>
      <c r="I9" s="14">
        <v>0.17356884943421899</v>
      </c>
      <c r="J9" s="14">
        <v>0.10808771282386501</v>
      </c>
      <c r="K9" s="14">
        <v>9.1469646567269899E-2</v>
      </c>
      <c r="L9" s="14"/>
      <c r="M9" s="14">
        <v>0.21535048312412899</v>
      </c>
      <c r="N9" s="14">
        <v>0.15849470339965199</v>
      </c>
      <c r="O9" s="14">
        <v>0.15354704923486601</v>
      </c>
      <c r="P9" s="14">
        <v>0.100385752784454</v>
      </c>
      <c r="Q9" s="14"/>
      <c r="R9" s="14">
        <v>0.231116982530192</v>
      </c>
      <c r="S9" s="14">
        <v>0.15784882994942701</v>
      </c>
      <c r="T9" s="14">
        <v>0.132709932736786</v>
      </c>
      <c r="U9" s="14">
        <v>0.13263087433565099</v>
      </c>
      <c r="V9" s="14">
        <v>0.176074831029185</v>
      </c>
      <c r="W9" s="14">
        <v>0.13594978283071801</v>
      </c>
      <c r="X9" s="14">
        <v>0.13685150357581699</v>
      </c>
      <c r="Y9" s="14">
        <v>0.17574181230372299</v>
      </c>
      <c r="Z9" s="14">
        <v>0.11884609460883699</v>
      </c>
      <c r="AA9" s="14"/>
      <c r="AB9" s="14">
        <v>8.8907720238788596E-2</v>
      </c>
      <c r="AC9" s="14">
        <v>0.123021972540911</v>
      </c>
      <c r="AD9" s="14">
        <v>0.197524894909481</v>
      </c>
      <c r="AE9" s="14">
        <v>0.25060579563369001</v>
      </c>
      <c r="AF9" s="14">
        <v>0.26056103916528101</v>
      </c>
      <c r="AG9" s="14"/>
      <c r="AH9" s="14">
        <v>0.26937731563238698</v>
      </c>
      <c r="AI9" s="14">
        <v>0.114737036468645</v>
      </c>
      <c r="AJ9" s="14"/>
      <c r="AK9" s="14">
        <v>0.278951671141694</v>
      </c>
      <c r="AL9" s="14">
        <v>0.109936234527772</v>
      </c>
      <c r="AM9" s="14"/>
      <c r="AN9" s="14">
        <v>0.23111151043109099</v>
      </c>
      <c r="AO9" s="14">
        <v>0.10200771193705099</v>
      </c>
      <c r="AP9" s="14"/>
      <c r="AQ9" s="14">
        <v>0.243465103095344</v>
      </c>
      <c r="AR9" s="14">
        <v>0.12906584595172099</v>
      </c>
      <c r="AS9" s="14">
        <v>0.14189434196363299</v>
      </c>
    </row>
    <row r="10" spans="2:45" x14ac:dyDescent="0.35">
      <c r="B10" s="15" t="s">
        <v>174</v>
      </c>
      <c r="C10" s="14">
        <v>0.27679168390143999</v>
      </c>
      <c r="D10" s="14">
        <v>0.31590973083615898</v>
      </c>
      <c r="E10" s="14">
        <v>0.23783594833836599</v>
      </c>
      <c r="F10" s="14"/>
      <c r="G10" s="14">
        <v>0.37177692318448202</v>
      </c>
      <c r="H10" s="14">
        <v>0.29408786498017198</v>
      </c>
      <c r="I10" s="14">
        <v>0.26572622770233101</v>
      </c>
      <c r="J10" s="14">
        <v>0.26940330568620602</v>
      </c>
      <c r="K10" s="14">
        <v>0.1801068197365</v>
      </c>
      <c r="L10" s="14"/>
      <c r="M10" s="14">
        <v>0.34909880588329201</v>
      </c>
      <c r="N10" s="14">
        <v>0.275695519226829</v>
      </c>
      <c r="O10" s="14">
        <v>0.25610993816640198</v>
      </c>
      <c r="P10" s="14">
        <v>0.21918427431432499</v>
      </c>
      <c r="Q10" s="14"/>
      <c r="R10" s="14">
        <v>0.310819482181169</v>
      </c>
      <c r="S10" s="14">
        <v>0.26716316620696701</v>
      </c>
      <c r="T10" s="14">
        <v>0.24015181628219401</v>
      </c>
      <c r="U10" s="14">
        <v>0.31857691041740699</v>
      </c>
      <c r="V10" s="14">
        <v>0.24396185370072501</v>
      </c>
      <c r="W10" s="14">
        <v>0.27073179282493798</v>
      </c>
      <c r="X10" s="14">
        <v>0.24304054720322801</v>
      </c>
      <c r="Y10" s="14">
        <v>0.35145882420707503</v>
      </c>
      <c r="Z10" s="14">
        <v>0.26407934623078799</v>
      </c>
      <c r="AA10" s="14"/>
      <c r="AB10" s="14">
        <v>0.202989137289077</v>
      </c>
      <c r="AC10" s="14">
        <v>0.24467332714009299</v>
      </c>
      <c r="AD10" s="14">
        <v>0.33488282346744502</v>
      </c>
      <c r="AE10" s="14">
        <v>0.351571750433603</v>
      </c>
      <c r="AF10" s="14">
        <v>0.38933580548523899</v>
      </c>
      <c r="AG10" s="14"/>
      <c r="AH10" s="14">
        <v>0.39064074257846898</v>
      </c>
      <c r="AI10" s="14">
        <v>0.23417365819327901</v>
      </c>
      <c r="AJ10" s="14"/>
      <c r="AK10" s="14">
        <v>0.36305053836314799</v>
      </c>
      <c r="AL10" s="14">
        <v>0.24570380147621701</v>
      </c>
      <c r="AM10" s="14"/>
      <c r="AN10" s="14">
        <v>0.33636161991576402</v>
      </c>
      <c r="AO10" s="14">
        <v>0.22826997580216599</v>
      </c>
      <c r="AP10" s="14"/>
      <c r="AQ10" s="14">
        <v>0.33602712556904002</v>
      </c>
      <c r="AR10" s="14">
        <v>0.25831833395749898</v>
      </c>
      <c r="AS10" s="14">
        <v>0.270100162623444</v>
      </c>
    </row>
    <row r="11" spans="2:45" ht="29" x14ac:dyDescent="0.35">
      <c r="B11" s="15" t="s">
        <v>175</v>
      </c>
      <c r="C11" s="14">
        <v>0.20801297109091299</v>
      </c>
      <c r="D11" s="14">
        <v>0.21584665273032599</v>
      </c>
      <c r="E11" s="14">
        <v>0.200512240037242</v>
      </c>
      <c r="F11" s="14"/>
      <c r="G11" s="14">
        <v>0.24389262979065701</v>
      </c>
      <c r="H11" s="14">
        <v>0.19729098777668799</v>
      </c>
      <c r="I11" s="14">
        <v>0.19763745134222499</v>
      </c>
      <c r="J11" s="14">
        <v>0.170515955395518</v>
      </c>
      <c r="K11" s="14">
        <v>0.24291812260904</v>
      </c>
      <c r="L11" s="14"/>
      <c r="M11" s="14">
        <v>0.20738704167312999</v>
      </c>
      <c r="N11" s="14">
        <v>0.202510477533765</v>
      </c>
      <c r="O11" s="14">
        <v>0.21834304957579501</v>
      </c>
      <c r="P11" s="14">
        <v>0.20577708361215799</v>
      </c>
      <c r="Q11" s="14"/>
      <c r="R11" s="14">
        <v>0.17667903351873501</v>
      </c>
      <c r="S11" s="14">
        <v>0.17572861702954501</v>
      </c>
      <c r="T11" s="14">
        <v>0.215607840500429</v>
      </c>
      <c r="U11" s="14">
        <v>0.15489004528750899</v>
      </c>
      <c r="V11" s="14">
        <v>0.22167246866877199</v>
      </c>
      <c r="W11" s="14">
        <v>0.25011815753810501</v>
      </c>
      <c r="X11" s="14">
        <v>0.25123945169941803</v>
      </c>
      <c r="Y11" s="14">
        <v>0.225701674388368</v>
      </c>
      <c r="Z11" s="14">
        <v>0.24341078374894401</v>
      </c>
      <c r="AA11" s="14"/>
      <c r="AB11" s="14">
        <v>0.174448332988838</v>
      </c>
      <c r="AC11" s="14">
        <v>0.22551490400596</v>
      </c>
      <c r="AD11" s="14">
        <v>0.19796136627792699</v>
      </c>
      <c r="AE11" s="14">
        <v>0.21179025945809399</v>
      </c>
      <c r="AF11" s="14">
        <v>0.26340885239877398</v>
      </c>
      <c r="AG11" s="14"/>
      <c r="AH11" s="14">
        <v>0.1729658406688</v>
      </c>
      <c r="AI11" s="14">
        <v>0.21969635371968099</v>
      </c>
      <c r="AJ11" s="14"/>
      <c r="AK11" s="14">
        <v>0.18170618485578899</v>
      </c>
      <c r="AL11" s="14">
        <v>0.21758922709900499</v>
      </c>
      <c r="AM11" s="14"/>
      <c r="AN11" s="14">
        <v>0.22825945580163201</v>
      </c>
      <c r="AO11" s="14">
        <v>0.19327469167738301</v>
      </c>
      <c r="AP11" s="14"/>
      <c r="AQ11" s="14">
        <v>0.217817233293747</v>
      </c>
      <c r="AR11" s="14">
        <v>0.21044008532217401</v>
      </c>
      <c r="AS11" s="14">
        <v>0.191993222889244</v>
      </c>
    </row>
    <row r="12" spans="2:45" x14ac:dyDescent="0.35">
      <c r="B12" s="15" t="s">
        <v>176</v>
      </c>
      <c r="C12" s="14">
        <v>0.144147854402426</v>
      </c>
      <c r="D12" s="14">
        <v>0.128972827746551</v>
      </c>
      <c r="E12" s="14">
        <v>0.15975518158983201</v>
      </c>
      <c r="F12" s="14"/>
      <c r="G12" s="14">
        <v>0.101369463190269</v>
      </c>
      <c r="H12" s="14">
        <v>0.11961923609295499</v>
      </c>
      <c r="I12" s="14">
        <v>0.15104231964297299</v>
      </c>
      <c r="J12" s="14">
        <v>0.16601443230916299</v>
      </c>
      <c r="K12" s="14">
        <v>0.18315912214712299</v>
      </c>
      <c r="L12" s="14"/>
      <c r="M12" s="14">
        <v>0.11694913464203199</v>
      </c>
      <c r="N12" s="14">
        <v>0.15261524977899599</v>
      </c>
      <c r="O12" s="14">
        <v>0.12423002076643801</v>
      </c>
      <c r="P12" s="14">
        <v>0.17721746898771901</v>
      </c>
      <c r="Q12" s="14"/>
      <c r="R12" s="14">
        <v>0.14479974118439301</v>
      </c>
      <c r="S12" s="14">
        <v>0.191020572689901</v>
      </c>
      <c r="T12" s="14">
        <v>0.16506067946908801</v>
      </c>
      <c r="U12" s="14">
        <v>0.12352732958380799</v>
      </c>
      <c r="V12" s="14">
        <v>0.14307199485775801</v>
      </c>
      <c r="W12" s="14">
        <v>0.128538263840664</v>
      </c>
      <c r="X12" s="14">
        <v>0.126914524588644</v>
      </c>
      <c r="Y12" s="14">
        <v>7.1466572881081603E-2</v>
      </c>
      <c r="Z12" s="14">
        <v>0.14121106109020401</v>
      </c>
      <c r="AA12" s="14"/>
      <c r="AB12" s="14">
        <v>0.15069486076764499</v>
      </c>
      <c r="AC12" s="14">
        <v>0.18944747931605799</v>
      </c>
      <c r="AD12" s="14">
        <v>0.12733423593044901</v>
      </c>
      <c r="AE12" s="14">
        <v>0.10783532631946301</v>
      </c>
      <c r="AF12" s="14">
        <v>5.8925024948536603E-2</v>
      </c>
      <c r="AG12" s="14"/>
      <c r="AH12" s="14">
        <v>8.4890609388059896E-2</v>
      </c>
      <c r="AI12" s="14">
        <v>0.168102922629595</v>
      </c>
      <c r="AJ12" s="14"/>
      <c r="AK12" s="14">
        <v>8.4125636652732205E-2</v>
      </c>
      <c r="AL12" s="14">
        <v>0.16911511395392301</v>
      </c>
      <c r="AM12" s="14"/>
      <c r="AN12" s="14">
        <v>0.10396912683245001</v>
      </c>
      <c r="AO12" s="14">
        <v>0.17634289235588699</v>
      </c>
      <c r="AP12" s="14"/>
      <c r="AQ12" s="14">
        <v>9.1290439952520397E-2</v>
      </c>
      <c r="AR12" s="14">
        <v>0.16597861071157399</v>
      </c>
      <c r="AS12" s="14">
        <v>0.14262717207775999</v>
      </c>
    </row>
    <row r="13" spans="2:45" x14ac:dyDescent="0.35">
      <c r="B13" s="15" t="s">
        <v>177</v>
      </c>
      <c r="C13" s="14">
        <v>0.18349777984162499</v>
      </c>
      <c r="D13" s="14">
        <v>0.150743109401825</v>
      </c>
      <c r="E13" s="14">
        <v>0.21602167170426101</v>
      </c>
      <c r="F13" s="14"/>
      <c r="G13" s="14">
        <v>9.3022297799281797E-2</v>
      </c>
      <c r="H13" s="14">
        <v>0.121131391964581</v>
      </c>
      <c r="I13" s="14">
        <v>0.173125466661326</v>
      </c>
      <c r="J13" s="14">
        <v>0.26472916855533601</v>
      </c>
      <c r="K13" s="14">
        <v>0.26651278750142599</v>
      </c>
      <c r="L13" s="14"/>
      <c r="M13" s="14">
        <v>8.9925681588665193E-2</v>
      </c>
      <c r="N13" s="14">
        <v>0.18911517602693501</v>
      </c>
      <c r="O13" s="14">
        <v>0.21732550261946201</v>
      </c>
      <c r="P13" s="14">
        <v>0.25069605513534998</v>
      </c>
      <c r="Q13" s="14"/>
      <c r="R13" s="14">
        <v>0.11930664544342499</v>
      </c>
      <c r="S13" s="14">
        <v>0.17619570027395001</v>
      </c>
      <c r="T13" s="14">
        <v>0.22263082539463799</v>
      </c>
      <c r="U13" s="14">
        <v>0.23794688222907601</v>
      </c>
      <c r="V13" s="14">
        <v>0.20164337929325599</v>
      </c>
      <c r="W13" s="14">
        <v>0.169147025005604</v>
      </c>
      <c r="X13" s="14">
        <v>0.21888592653119299</v>
      </c>
      <c r="Y13" s="14">
        <v>0.133359650429002</v>
      </c>
      <c r="Z13" s="14">
        <v>0.18580705838186501</v>
      </c>
      <c r="AA13" s="14"/>
      <c r="AB13" s="14">
        <v>0.33568191930185998</v>
      </c>
      <c r="AC13" s="14">
        <v>0.18385677257618699</v>
      </c>
      <c r="AD13" s="14">
        <v>0.11706464614881</v>
      </c>
      <c r="AE13" s="14">
        <v>6.7429108075820601E-2</v>
      </c>
      <c r="AF13" s="14">
        <v>2.7769278002168302E-2</v>
      </c>
      <c r="AG13" s="14"/>
      <c r="AH13" s="14">
        <v>6.4084905232341893E-2</v>
      </c>
      <c r="AI13" s="14">
        <v>0.23563968395061299</v>
      </c>
      <c r="AJ13" s="14"/>
      <c r="AK13" s="14">
        <v>6.9491752953902905E-2</v>
      </c>
      <c r="AL13" s="14">
        <v>0.23274759904844999</v>
      </c>
      <c r="AM13" s="14"/>
      <c r="AN13" s="14">
        <v>8.1987111933001205E-2</v>
      </c>
      <c r="AO13" s="14">
        <v>0.26485197096914598</v>
      </c>
      <c r="AP13" s="14"/>
      <c r="AQ13" s="14">
        <v>9.16403667753872E-2</v>
      </c>
      <c r="AR13" s="14">
        <v>0.21132140637152899</v>
      </c>
      <c r="AS13" s="14">
        <v>0.21796543676956301</v>
      </c>
    </row>
    <row r="14" spans="2:45" x14ac:dyDescent="0.35">
      <c r="B14" s="15" t="s">
        <v>70</v>
      </c>
      <c r="C14" s="23">
        <v>3.0110849183447599E-2</v>
      </c>
      <c r="D14" s="23">
        <v>3.1919704930010999E-2</v>
      </c>
      <c r="E14" s="23">
        <v>2.83435868018064E-2</v>
      </c>
      <c r="F14" s="23"/>
      <c r="G14" s="23">
        <v>1.81757451551086E-2</v>
      </c>
      <c r="H14" s="23">
        <v>3.5570641477871798E-2</v>
      </c>
      <c r="I14" s="23">
        <v>3.8899685216926203E-2</v>
      </c>
      <c r="J14" s="23">
        <v>2.1249425229913101E-2</v>
      </c>
      <c r="K14" s="23">
        <v>3.58335014386418E-2</v>
      </c>
      <c r="L14" s="23"/>
      <c r="M14" s="23">
        <v>2.1288853088751301E-2</v>
      </c>
      <c r="N14" s="23">
        <v>2.1568874033823002E-2</v>
      </c>
      <c r="O14" s="23">
        <v>3.04444396370381E-2</v>
      </c>
      <c r="P14" s="23">
        <v>4.67393651659943E-2</v>
      </c>
      <c r="Q14" s="23"/>
      <c r="R14" s="23">
        <v>1.7278115142085999E-2</v>
      </c>
      <c r="S14" s="23">
        <v>3.2043113850209998E-2</v>
      </c>
      <c r="T14" s="23">
        <v>2.3838905616864602E-2</v>
      </c>
      <c r="U14" s="23">
        <v>3.2427958146549099E-2</v>
      </c>
      <c r="V14" s="23">
        <v>1.35754724503048E-2</v>
      </c>
      <c r="W14" s="23">
        <v>4.5514977959970698E-2</v>
      </c>
      <c r="X14" s="23">
        <v>2.30680464017015E-2</v>
      </c>
      <c r="Y14" s="23">
        <v>4.22714657907503E-2</v>
      </c>
      <c r="Z14" s="23">
        <v>4.6645655939362297E-2</v>
      </c>
      <c r="AA14" s="23"/>
      <c r="AB14" s="23">
        <v>4.7278029413790897E-2</v>
      </c>
      <c r="AC14" s="23">
        <v>3.3485544420791803E-2</v>
      </c>
      <c r="AD14" s="23">
        <v>2.5232033265888201E-2</v>
      </c>
      <c r="AE14" s="23">
        <v>1.07677600793302E-2</v>
      </c>
      <c r="AF14" s="23">
        <v>0</v>
      </c>
      <c r="AG14" s="23"/>
      <c r="AH14" s="23">
        <v>1.80405864999428E-2</v>
      </c>
      <c r="AI14" s="23">
        <v>2.7650345038186801E-2</v>
      </c>
      <c r="AJ14" s="23"/>
      <c r="AK14" s="23">
        <v>2.26742160327346E-2</v>
      </c>
      <c r="AL14" s="23">
        <v>2.4908023894631599E-2</v>
      </c>
      <c r="AM14" s="23"/>
      <c r="AN14" s="23">
        <v>1.8311175086061102E-2</v>
      </c>
      <c r="AO14" s="23">
        <v>3.5252757258366699E-2</v>
      </c>
      <c r="AP14" s="23"/>
      <c r="AQ14" s="23">
        <v>1.9759731313961901E-2</v>
      </c>
      <c r="AR14" s="23">
        <v>2.4875717685503201E-2</v>
      </c>
      <c r="AS14" s="23">
        <v>3.5419663676356197E-2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3" t="s">
        <v>178</v>
      </c>
      <c r="E2" s="30"/>
      <c r="F2" s="30"/>
      <c r="G2" s="30"/>
      <c r="H2" s="30"/>
    </row>
    <row r="6" spans="2:8" ht="50" customHeight="1" x14ac:dyDescent="0.35">
      <c r="B6" s="17" t="s">
        <v>15</v>
      </c>
      <c r="C6" s="17" t="s">
        <v>186</v>
      </c>
      <c r="D6" s="17" t="s">
        <v>187</v>
      </c>
      <c r="E6" s="17" t="s">
        <v>188</v>
      </c>
      <c r="F6" s="17" t="s">
        <v>189</v>
      </c>
      <c r="G6" s="17" t="s">
        <v>190</v>
      </c>
    </row>
    <row r="7" spans="2:8" x14ac:dyDescent="0.35">
      <c r="B7" s="15" t="s">
        <v>173</v>
      </c>
      <c r="C7" s="14">
        <v>0.12110536309431801</v>
      </c>
      <c r="D7" s="14">
        <v>6.4269495590598899E-2</v>
      </c>
      <c r="E7" s="14">
        <v>5.8219651310430297E-2</v>
      </c>
      <c r="F7" s="14">
        <v>6.9440585819846995E-2</v>
      </c>
      <c r="G7" s="14">
        <v>6.0954276514172699E-2</v>
      </c>
    </row>
    <row r="8" spans="2:8" x14ac:dyDescent="0.35">
      <c r="B8" s="15" t="s">
        <v>174</v>
      </c>
      <c r="C8" s="14">
        <v>0.23622386053524699</v>
      </c>
      <c r="D8" s="14">
        <v>0.117073902288907</v>
      </c>
      <c r="E8" s="14">
        <v>0.12810307857035</v>
      </c>
      <c r="F8" s="14">
        <v>0.17042129534893</v>
      </c>
      <c r="G8" s="14">
        <v>0.135037293279889</v>
      </c>
    </row>
    <row r="9" spans="2:8" ht="29" x14ac:dyDescent="0.35">
      <c r="B9" s="15" t="s">
        <v>175</v>
      </c>
      <c r="C9" s="14">
        <v>0.223642036635118</v>
      </c>
      <c r="D9" s="14">
        <v>0.12591038054350301</v>
      </c>
      <c r="E9" s="14">
        <v>0.141125696222311</v>
      </c>
      <c r="F9" s="14">
        <v>0.18500545246014399</v>
      </c>
      <c r="G9" s="14">
        <v>0.126472419776155</v>
      </c>
    </row>
    <row r="10" spans="2:8" x14ac:dyDescent="0.35">
      <c r="B10" s="15" t="s">
        <v>176</v>
      </c>
      <c r="C10" s="14">
        <v>0.165342645521704</v>
      </c>
      <c r="D10" s="14">
        <v>0.124564869777707</v>
      </c>
      <c r="E10" s="14">
        <v>0.152749645048319</v>
      </c>
      <c r="F10" s="14">
        <v>0.15985492948889099</v>
      </c>
      <c r="G10" s="14">
        <v>0.13096648521524601</v>
      </c>
    </row>
    <row r="11" spans="2:8" x14ac:dyDescent="0.35">
      <c r="B11" s="15" t="s">
        <v>177</v>
      </c>
      <c r="C11" s="14">
        <v>0.225398943458721</v>
      </c>
      <c r="D11" s="14">
        <v>0.53843698331523804</v>
      </c>
      <c r="E11" s="14">
        <v>0.48816861069011203</v>
      </c>
      <c r="F11" s="14">
        <v>0.38562187541796999</v>
      </c>
      <c r="G11" s="14">
        <v>0.506353306712786</v>
      </c>
    </row>
    <row r="12" spans="2:8" x14ac:dyDescent="0.35">
      <c r="B12" s="15" t="s">
        <v>70</v>
      </c>
      <c r="C12" s="14">
        <v>2.8287150754892701E-2</v>
      </c>
      <c r="D12" s="14">
        <v>2.97443684840469E-2</v>
      </c>
      <c r="E12" s="14">
        <v>3.1633318158478099E-2</v>
      </c>
      <c r="F12" s="14">
        <v>2.9655861464217399E-2</v>
      </c>
      <c r="G12" s="14">
        <v>4.0216218501751298E-2</v>
      </c>
    </row>
    <row r="13" spans="2:8" x14ac:dyDescent="0.35">
      <c r="B13" s="16"/>
      <c r="C13" s="16"/>
      <c r="D13" s="16"/>
      <c r="E13" s="16"/>
      <c r="F13" s="16"/>
      <c r="G13" s="16"/>
    </row>
    <row r="14" spans="2:8" x14ac:dyDescent="0.35">
      <c r="B14" t="s">
        <v>74</v>
      </c>
    </row>
    <row r="15" spans="2:8" x14ac:dyDescent="0.35">
      <c r="B15" t="s">
        <v>75</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191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0.12110536309431801</v>
      </c>
      <c r="D9" s="14">
        <v>0.12651834180451799</v>
      </c>
      <c r="E9" s="14">
        <v>0.11482137756239499</v>
      </c>
      <c r="F9" s="14"/>
      <c r="G9" s="14">
        <v>0.13248618525196501</v>
      </c>
      <c r="H9" s="14">
        <v>0.15245663833287099</v>
      </c>
      <c r="I9" s="14">
        <v>0.11610094381713</v>
      </c>
      <c r="J9" s="14">
        <v>0.104669228729718</v>
      </c>
      <c r="K9" s="14">
        <v>9.7134401378030005E-2</v>
      </c>
      <c r="L9" s="14"/>
      <c r="M9" s="14">
        <v>0.16274167370540699</v>
      </c>
      <c r="N9" s="14">
        <v>0.107078306977847</v>
      </c>
      <c r="O9" s="14">
        <v>0.126193399547854</v>
      </c>
      <c r="P9" s="14">
        <v>8.8677859799314404E-2</v>
      </c>
      <c r="Q9" s="14"/>
      <c r="R9" s="14">
        <v>0.152516230588918</v>
      </c>
      <c r="S9" s="14">
        <v>0.110422572353917</v>
      </c>
      <c r="T9" s="14">
        <v>0.12213929439291001</v>
      </c>
      <c r="U9" s="14">
        <v>9.7228095559297706E-2</v>
      </c>
      <c r="V9" s="14">
        <v>0.130724049634839</v>
      </c>
      <c r="W9" s="14">
        <v>0.12179620782562101</v>
      </c>
      <c r="X9" s="14">
        <v>0.14091532498531401</v>
      </c>
      <c r="Y9" s="14">
        <v>7.6856928165147706E-2</v>
      </c>
      <c r="Z9" s="14">
        <v>0.109735114971861</v>
      </c>
      <c r="AA9" s="14"/>
      <c r="AB9" s="14">
        <v>6.5069876695398196E-2</v>
      </c>
      <c r="AC9" s="14">
        <v>0.101807566099386</v>
      </c>
      <c r="AD9" s="14">
        <v>0.156628115206147</v>
      </c>
      <c r="AE9" s="14">
        <v>0.155197731931324</v>
      </c>
      <c r="AF9" s="14">
        <v>0.118707708464673</v>
      </c>
      <c r="AG9" s="14"/>
      <c r="AH9" s="14">
        <v>0.19033605125568701</v>
      </c>
      <c r="AI9" s="14">
        <v>9.4969754824783703E-2</v>
      </c>
      <c r="AJ9" s="14"/>
      <c r="AK9" s="14">
        <v>0.20324524031980101</v>
      </c>
      <c r="AL9" s="14">
        <v>9.0318143544537502E-2</v>
      </c>
      <c r="AM9" s="14"/>
      <c r="AN9" s="14">
        <v>0.17461175461825601</v>
      </c>
      <c r="AO9" s="14">
        <v>8.1687067821586606E-2</v>
      </c>
      <c r="AP9" s="14"/>
      <c r="AQ9" s="14">
        <v>0.17853680136814401</v>
      </c>
      <c r="AR9" s="14">
        <v>0.107097760122778</v>
      </c>
      <c r="AS9" s="14">
        <v>9.4465429000827397E-2</v>
      </c>
    </row>
    <row r="10" spans="2:45" x14ac:dyDescent="0.35">
      <c r="B10" s="15" t="s">
        <v>174</v>
      </c>
      <c r="C10" s="14">
        <v>0.23622386053524699</v>
      </c>
      <c r="D10" s="14">
        <v>0.25029807404389798</v>
      </c>
      <c r="E10" s="14">
        <v>0.222477092762251</v>
      </c>
      <c r="F10" s="14"/>
      <c r="G10" s="14">
        <v>0.24304617141628401</v>
      </c>
      <c r="H10" s="14">
        <v>0.27946506925550901</v>
      </c>
      <c r="I10" s="14">
        <v>0.240844820572374</v>
      </c>
      <c r="J10" s="14">
        <v>0.204354595417091</v>
      </c>
      <c r="K10" s="14">
        <v>0.20950172946346299</v>
      </c>
      <c r="L10" s="14"/>
      <c r="M10" s="14">
        <v>0.28552686471050098</v>
      </c>
      <c r="N10" s="14">
        <v>0.233554433177906</v>
      </c>
      <c r="O10" s="14">
        <v>0.22338079398552499</v>
      </c>
      <c r="P10" s="14">
        <v>0.19605613709766001</v>
      </c>
      <c r="Q10" s="14"/>
      <c r="R10" s="14">
        <v>0.279198139232056</v>
      </c>
      <c r="S10" s="14">
        <v>0.20269332779503099</v>
      </c>
      <c r="T10" s="14">
        <v>0.26500939701957799</v>
      </c>
      <c r="U10" s="14">
        <v>0.22739966099171399</v>
      </c>
      <c r="V10" s="14">
        <v>0.23891921533684499</v>
      </c>
      <c r="W10" s="14">
        <v>0.229061828058475</v>
      </c>
      <c r="X10" s="14">
        <v>0.18690223306126999</v>
      </c>
      <c r="Y10" s="14">
        <v>0.26903873292290498</v>
      </c>
      <c r="Z10" s="14">
        <v>0.23888962173836201</v>
      </c>
      <c r="AA10" s="14"/>
      <c r="AB10" s="14">
        <v>0.190070774022216</v>
      </c>
      <c r="AC10" s="14">
        <v>0.23882541214631101</v>
      </c>
      <c r="AD10" s="14">
        <v>0.25336682998412502</v>
      </c>
      <c r="AE10" s="14">
        <v>0.25334395336118098</v>
      </c>
      <c r="AF10" s="14">
        <v>0.30824888796552702</v>
      </c>
      <c r="AG10" s="14"/>
      <c r="AH10" s="14">
        <v>0.30427980140228</v>
      </c>
      <c r="AI10" s="14">
        <v>0.21410316430279999</v>
      </c>
      <c r="AJ10" s="14"/>
      <c r="AK10" s="14">
        <v>0.29142065459020899</v>
      </c>
      <c r="AL10" s="14">
        <v>0.208078608789875</v>
      </c>
      <c r="AM10" s="14"/>
      <c r="AN10" s="14">
        <v>0.27793973642860897</v>
      </c>
      <c r="AO10" s="14">
        <v>0.202495265857532</v>
      </c>
      <c r="AP10" s="14"/>
      <c r="AQ10" s="14">
        <v>0.29633174516810901</v>
      </c>
      <c r="AR10" s="14">
        <v>0.222256453836291</v>
      </c>
      <c r="AS10" s="14">
        <v>0.21418122115034699</v>
      </c>
    </row>
    <row r="11" spans="2:45" ht="29" x14ac:dyDescent="0.35">
      <c r="B11" s="15" t="s">
        <v>175</v>
      </c>
      <c r="C11" s="14">
        <v>0.223642036635118</v>
      </c>
      <c r="D11" s="14">
        <v>0.234539305020807</v>
      </c>
      <c r="E11" s="14">
        <v>0.21307852103598701</v>
      </c>
      <c r="F11" s="14"/>
      <c r="G11" s="14">
        <v>0.25895769499707799</v>
      </c>
      <c r="H11" s="14">
        <v>0.22479164431812301</v>
      </c>
      <c r="I11" s="14">
        <v>0.22135048339614799</v>
      </c>
      <c r="J11" s="14">
        <v>0.21046944528201</v>
      </c>
      <c r="K11" s="14">
        <v>0.20475696918939701</v>
      </c>
      <c r="L11" s="14"/>
      <c r="M11" s="14">
        <v>0.25125364313677001</v>
      </c>
      <c r="N11" s="14">
        <v>0.224408237785579</v>
      </c>
      <c r="O11" s="14">
        <v>0.24003232915202299</v>
      </c>
      <c r="P11" s="14">
        <v>0.17906740989541101</v>
      </c>
      <c r="Q11" s="14"/>
      <c r="R11" s="14">
        <v>0.244304014257235</v>
      </c>
      <c r="S11" s="14">
        <v>0.231999388130572</v>
      </c>
      <c r="T11" s="14">
        <v>0.22402124760223499</v>
      </c>
      <c r="U11" s="14">
        <v>0.19033546200941501</v>
      </c>
      <c r="V11" s="14">
        <v>0.20038287756555001</v>
      </c>
      <c r="W11" s="14">
        <v>0.20704326512935201</v>
      </c>
      <c r="X11" s="14">
        <v>0.22889721294064999</v>
      </c>
      <c r="Y11" s="14">
        <v>0.18607755716074501</v>
      </c>
      <c r="Z11" s="14">
        <v>0.25532470349650499</v>
      </c>
      <c r="AA11" s="14"/>
      <c r="AB11" s="14">
        <v>0.19291521339154499</v>
      </c>
      <c r="AC11" s="14">
        <v>0.20600404318254201</v>
      </c>
      <c r="AD11" s="14">
        <v>0.248397551005205</v>
      </c>
      <c r="AE11" s="14">
        <v>0.25569142958001401</v>
      </c>
      <c r="AF11" s="14">
        <v>0.30342680154740898</v>
      </c>
      <c r="AG11" s="14"/>
      <c r="AH11" s="14">
        <v>0.222288316821044</v>
      </c>
      <c r="AI11" s="14">
        <v>0.22432130887085799</v>
      </c>
      <c r="AJ11" s="14"/>
      <c r="AK11" s="14">
        <v>0.23696156187147399</v>
      </c>
      <c r="AL11" s="14">
        <v>0.21729852539990299</v>
      </c>
      <c r="AM11" s="14"/>
      <c r="AN11" s="14">
        <v>0.23695580620142001</v>
      </c>
      <c r="AO11" s="14">
        <v>0.210414905188649</v>
      </c>
      <c r="AP11" s="14"/>
      <c r="AQ11" s="14">
        <v>0.21601154637496101</v>
      </c>
      <c r="AR11" s="14">
        <v>0.218732224424388</v>
      </c>
      <c r="AS11" s="14">
        <v>0.23833350332870301</v>
      </c>
    </row>
    <row r="12" spans="2:45" x14ac:dyDescent="0.35">
      <c r="B12" s="15" t="s">
        <v>176</v>
      </c>
      <c r="C12" s="14">
        <v>0.165342645521704</v>
      </c>
      <c r="D12" s="14">
        <v>0.15577473174518799</v>
      </c>
      <c r="E12" s="14">
        <v>0.17532973684959999</v>
      </c>
      <c r="F12" s="14"/>
      <c r="G12" s="14">
        <v>0.14508138166916801</v>
      </c>
      <c r="H12" s="14">
        <v>0.14292774271858799</v>
      </c>
      <c r="I12" s="14">
        <v>0.15992925438201</v>
      </c>
      <c r="J12" s="14">
        <v>0.187788049085583</v>
      </c>
      <c r="K12" s="14">
        <v>0.192881121299252</v>
      </c>
      <c r="L12" s="14"/>
      <c r="M12" s="14">
        <v>0.14869850361838299</v>
      </c>
      <c r="N12" s="14">
        <v>0.16285445527317299</v>
      </c>
      <c r="O12" s="14">
        <v>0.15282502256357999</v>
      </c>
      <c r="P12" s="14">
        <v>0.194138766279321</v>
      </c>
      <c r="Q12" s="14"/>
      <c r="R12" s="14">
        <v>0.15761341626817499</v>
      </c>
      <c r="S12" s="14">
        <v>0.161798873212149</v>
      </c>
      <c r="T12" s="14">
        <v>0.12557219126438801</v>
      </c>
      <c r="U12" s="14">
        <v>0.20176106105559</v>
      </c>
      <c r="V12" s="14">
        <v>0.15677817217149101</v>
      </c>
      <c r="W12" s="14">
        <v>0.16783782584201201</v>
      </c>
      <c r="X12" s="14">
        <v>0.154169641145218</v>
      </c>
      <c r="Y12" s="14">
        <v>0.22343702074895899</v>
      </c>
      <c r="Z12" s="14">
        <v>0.16907088598264799</v>
      </c>
      <c r="AA12" s="14"/>
      <c r="AB12" s="14">
        <v>0.177607545784497</v>
      </c>
      <c r="AC12" s="14">
        <v>0.17324833000878501</v>
      </c>
      <c r="AD12" s="14">
        <v>0.14469931772811201</v>
      </c>
      <c r="AE12" s="14">
        <v>0.18409065015310599</v>
      </c>
      <c r="AF12" s="14">
        <v>0.114237073827394</v>
      </c>
      <c r="AG12" s="14"/>
      <c r="AH12" s="14">
        <v>0.124287717120768</v>
      </c>
      <c r="AI12" s="14">
        <v>0.17654382212318101</v>
      </c>
      <c r="AJ12" s="14"/>
      <c r="AK12" s="14">
        <v>0.139527160429195</v>
      </c>
      <c r="AL12" s="14">
        <v>0.17470616026543201</v>
      </c>
      <c r="AM12" s="14"/>
      <c r="AN12" s="14">
        <v>0.150785031874139</v>
      </c>
      <c r="AO12" s="14">
        <v>0.178568453634358</v>
      </c>
      <c r="AP12" s="14"/>
      <c r="AQ12" s="14">
        <v>0.14164193625039201</v>
      </c>
      <c r="AR12" s="14">
        <v>0.18027971291020201</v>
      </c>
      <c r="AS12" s="14">
        <v>0.14447568413665099</v>
      </c>
    </row>
    <row r="13" spans="2:45" x14ac:dyDescent="0.35">
      <c r="B13" s="15" t="s">
        <v>177</v>
      </c>
      <c r="C13" s="14">
        <v>0.225398943458721</v>
      </c>
      <c r="D13" s="14">
        <v>0.20289076747096299</v>
      </c>
      <c r="E13" s="14">
        <v>0.247658600929722</v>
      </c>
      <c r="F13" s="14"/>
      <c r="G13" s="14">
        <v>0.17831863375763801</v>
      </c>
      <c r="H13" s="14">
        <v>0.16836159992587901</v>
      </c>
      <c r="I13" s="14">
        <v>0.22988518386169299</v>
      </c>
      <c r="J13" s="14">
        <v>0.272885842948766</v>
      </c>
      <c r="K13" s="14">
        <v>0.28030016108984701</v>
      </c>
      <c r="L13" s="14"/>
      <c r="M13" s="14">
        <v>0.13368618438640401</v>
      </c>
      <c r="N13" s="14">
        <v>0.25648417588531602</v>
      </c>
      <c r="O13" s="14">
        <v>0.23049683517872199</v>
      </c>
      <c r="P13" s="14">
        <v>0.29201902609959801</v>
      </c>
      <c r="Q13" s="14"/>
      <c r="R13" s="14">
        <v>0.14208937529662399</v>
      </c>
      <c r="S13" s="14">
        <v>0.25713587325635501</v>
      </c>
      <c r="T13" s="14">
        <v>0.22423324840884801</v>
      </c>
      <c r="U13" s="14">
        <v>0.26130675111067903</v>
      </c>
      <c r="V13" s="14">
        <v>0.26584920252885702</v>
      </c>
      <c r="W13" s="14">
        <v>0.23095062274564601</v>
      </c>
      <c r="X13" s="14">
        <v>0.270466533378454</v>
      </c>
      <c r="Y13" s="14">
        <v>0.21329200626897801</v>
      </c>
      <c r="Z13" s="14">
        <v>0.196944394843487</v>
      </c>
      <c r="AA13" s="14"/>
      <c r="AB13" s="14">
        <v>0.33851749116615798</v>
      </c>
      <c r="AC13" s="14">
        <v>0.23971117464018099</v>
      </c>
      <c r="AD13" s="14">
        <v>0.17569215050206299</v>
      </c>
      <c r="AE13" s="14">
        <v>0.13951578753581001</v>
      </c>
      <c r="AF13" s="14">
        <v>0.15537952819499601</v>
      </c>
      <c r="AG13" s="14"/>
      <c r="AH13" s="14">
        <v>0.14141804601869501</v>
      </c>
      <c r="AI13" s="14">
        <v>0.265694945478956</v>
      </c>
      <c r="AJ13" s="14"/>
      <c r="AK13" s="14">
        <v>0.11397400665063299</v>
      </c>
      <c r="AL13" s="14">
        <v>0.28145791337011999</v>
      </c>
      <c r="AM13" s="14"/>
      <c r="AN13" s="14">
        <v>0.14632090750573401</v>
      </c>
      <c r="AO13" s="14">
        <v>0.29075069539384701</v>
      </c>
      <c r="AP13" s="14"/>
      <c r="AQ13" s="14">
        <v>0.152862251126231</v>
      </c>
      <c r="AR13" s="14">
        <v>0.24595264706997699</v>
      </c>
      <c r="AS13" s="14">
        <v>0.26729427954052998</v>
      </c>
    </row>
    <row r="14" spans="2:45" x14ac:dyDescent="0.35">
      <c r="B14" s="15" t="s">
        <v>70</v>
      </c>
      <c r="C14" s="23">
        <v>2.8287150754892701E-2</v>
      </c>
      <c r="D14" s="23">
        <v>2.99787799146265E-2</v>
      </c>
      <c r="E14" s="23">
        <v>2.6634670860044601E-2</v>
      </c>
      <c r="F14" s="23"/>
      <c r="G14" s="23">
        <v>4.2109932907867201E-2</v>
      </c>
      <c r="H14" s="23">
        <v>3.19973054490299E-2</v>
      </c>
      <c r="I14" s="23">
        <v>3.1889313970644602E-2</v>
      </c>
      <c r="J14" s="23">
        <v>1.98328385368319E-2</v>
      </c>
      <c r="K14" s="23">
        <v>1.5425617580010599E-2</v>
      </c>
      <c r="L14" s="23"/>
      <c r="M14" s="23">
        <v>1.8093130442536E-2</v>
      </c>
      <c r="N14" s="23">
        <v>1.5620390900179601E-2</v>
      </c>
      <c r="O14" s="23">
        <v>2.7071619572297E-2</v>
      </c>
      <c r="P14" s="23">
        <v>5.0040800828695199E-2</v>
      </c>
      <c r="Q14" s="23"/>
      <c r="R14" s="23">
        <v>2.4278824356991E-2</v>
      </c>
      <c r="S14" s="23">
        <v>3.5949965251975802E-2</v>
      </c>
      <c r="T14" s="23">
        <v>3.9024621312040403E-2</v>
      </c>
      <c r="U14" s="23">
        <v>2.1968969273304599E-2</v>
      </c>
      <c r="V14" s="23">
        <v>7.3464827624191804E-3</v>
      </c>
      <c r="W14" s="23">
        <v>4.3310250398895002E-2</v>
      </c>
      <c r="X14" s="23">
        <v>1.8649054489094399E-2</v>
      </c>
      <c r="Y14" s="23">
        <v>3.1297754733265903E-2</v>
      </c>
      <c r="Z14" s="23">
        <v>3.0035278967137501E-2</v>
      </c>
      <c r="AA14" s="23"/>
      <c r="AB14" s="23">
        <v>3.5819098940185701E-2</v>
      </c>
      <c r="AC14" s="23">
        <v>4.04034739227951E-2</v>
      </c>
      <c r="AD14" s="23">
        <v>2.12160355743495E-2</v>
      </c>
      <c r="AE14" s="23">
        <v>1.2160447438565499E-2</v>
      </c>
      <c r="AF14" s="23">
        <v>0</v>
      </c>
      <c r="AG14" s="23"/>
      <c r="AH14" s="23">
        <v>1.7390067381525699E-2</v>
      </c>
      <c r="AI14" s="23">
        <v>2.43670043994215E-2</v>
      </c>
      <c r="AJ14" s="23"/>
      <c r="AK14" s="23">
        <v>1.48713761386876E-2</v>
      </c>
      <c r="AL14" s="23">
        <v>2.8140648630131701E-2</v>
      </c>
      <c r="AM14" s="23"/>
      <c r="AN14" s="23">
        <v>1.3386763371842501E-2</v>
      </c>
      <c r="AO14" s="23">
        <v>3.6083612104026899E-2</v>
      </c>
      <c r="AP14" s="23"/>
      <c r="AQ14" s="23">
        <v>1.4615719712163E-2</v>
      </c>
      <c r="AR14" s="23">
        <v>2.5681201636363699E-2</v>
      </c>
      <c r="AS14" s="23">
        <v>4.1249882842940899E-2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192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6.4269495590598899E-2</v>
      </c>
      <c r="D9" s="14">
        <v>7.9218321892958493E-2</v>
      </c>
      <c r="E9" s="14">
        <v>4.9300969024203903E-2</v>
      </c>
      <c r="F9" s="14"/>
      <c r="G9" s="14">
        <v>0.115831550447118</v>
      </c>
      <c r="H9" s="14">
        <v>0.113735272793538</v>
      </c>
      <c r="I9" s="14">
        <v>5.1379110089266503E-2</v>
      </c>
      <c r="J9" s="14">
        <v>2.1043368708328399E-2</v>
      </c>
      <c r="K9" s="14">
        <v>1.9114634005282301E-2</v>
      </c>
      <c r="L9" s="14"/>
      <c r="M9" s="14">
        <v>6.48514043312272E-2</v>
      </c>
      <c r="N9" s="14">
        <v>7.3415944753458307E-2</v>
      </c>
      <c r="O9" s="14">
        <v>7.4868724832483899E-2</v>
      </c>
      <c r="P9" s="14">
        <v>4.4302296015510001E-2</v>
      </c>
      <c r="Q9" s="14"/>
      <c r="R9" s="14">
        <v>0.104787492637267</v>
      </c>
      <c r="S9" s="14">
        <v>6.2558584375263904E-2</v>
      </c>
      <c r="T9" s="14">
        <v>7.0873655923021195E-2</v>
      </c>
      <c r="U9" s="14">
        <v>3.5617112586723697E-2</v>
      </c>
      <c r="V9" s="14">
        <v>2.6068841979977799E-2</v>
      </c>
      <c r="W9" s="14">
        <v>0.111488973945463</v>
      </c>
      <c r="X9" s="14">
        <v>4.1310088988945802E-2</v>
      </c>
      <c r="Y9" s="14">
        <v>6.21680124246759E-2</v>
      </c>
      <c r="Z9" s="14">
        <v>4.4207058338785403E-2</v>
      </c>
      <c r="AA9" s="14"/>
      <c r="AB9" s="14">
        <v>3.2653195508951301E-2</v>
      </c>
      <c r="AC9" s="14">
        <v>4.2226312621222402E-2</v>
      </c>
      <c r="AD9" s="14">
        <v>0.106266898118433</v>
      </c>
      <c r="AE9" s="14">
        <v>7.3022656544230805E-2</v>
      </c>
      <c r="AF9" s="14">
        <v>6.6621170689179401E-2</v>
      </c>
      <c r="AG9" s="14"/>
      <c r="AH9" s="14">
        <v>0.14275907351046199</v>
      </c>
      <c r="AI9" s="14">
        <v>3.0537603902122599E-2</v>
      </c>
      <c r="AJ9" s="14"/>
      <c r="AK9" s="14">
        <v>0.137767832250694</v>
      </c>
      <c r="AL9" s="14">
        <v>3.2072773550357703E-2</v>
      </c>
      <c r="AM9" s="14"/>
      <c r="AN9" s="14">
        <v>0.112448033932292</v>
      </c>
      <c r="AO9" s="14">
        <v>2.6912067101203901E-2</v>
      </c>
      <c r="AP9" s="14"/>
      <c r="AQ9" s="14">
        <v>9.4615274792992102E-2</v>
      </c>
      <c r="AR9" s="14">
        <v>5.2305342851014597E-2</v>
      </c>
      <c r="AS9" s="14">
        <v>6.0196155070443499E-2</v>
      </c>
    </row>
    <row r="10" spans="2:45" x14ac:dyDescent="0.35">
      <c r="B10" s="15" t="s">
        <v>174</v>
      </c>
      <c r="C10" s="14">
        <v>0.117073902288907</v>
      </c>
      <c r="D10" s="14">
        <v>0.148915858600289</v>
      </c>
      <c r="E10" s="14">
        <v>8.4094434429852094E-2</v>
      </c>
      <c r="F10" s="14"/>
      <c r="G10" s="14">
        <v>0.17821753930932899</v>
      </c>
      <c r="H10" s="14">
        <v>0.16795909696634501</v>
      </c>
      <c r="I10" s="14">
        <v>0.119136175081816</v>
      </c>
      <c r="J10" s="14">
        <v>6.6484171790896204E-2</v>
      </c>
      <c r="K10" s="14">
        <v>5.1003940280991797E-2</v>
      </c>
      <c r="L10" s="14"/>
      <c r="M10" s="14">
        <v>0.14682376536476199</v>
      </c>
      <c r="N10" s="14">
        <v>9.5168240994247102E-2</v>
      </c>
      <c r="O10" s="14">
        <v>0.14146800933731801</v>
      </c>
      <c r="P10" s="14">
        <v>8.8604167087167604E-2</v>
      </c>
      <c r="Q10" s="14"/>
      <c r="R10" s="14">
        <v>0.18114758706471401</v>
      </c>
      <c r="S10" s="14">
        <v>7.9308576663687194E-2</v>
      </c>
      <c r="T10" s="14">
        <v>8.1281792255982296E-2</v>
      </c>
      <c r="U10" s="14">
        <v>9.6033405064582897E-2</v>
      </c>
      <c r="V10" s="14">
        <v>0.13398466935773101</v>
      </c>
      <c r="W10" s="14">
        <v>0.12718158893286199</v>
      </c>
      <c r="X10" s="14">
        <v>0.101094085299252</v>
      </c>
      <c r="Y10" s="14">
        <v>0.106976448753933</v>
      </c>
      <c r="Z10" s="14">
        <v>0.12677725510542001</v>
      </c>
      <c r="AA10" s="14"/>
      <c r="AB10" s="14">
        <v>8.2762857743758994E-2</v>
      </c>
      <c r="AC10" s="14">
        <v>0.105235343203731</v>
      </c>
      <c r="AD10" s="14">
        <v>0.12378355788022299</v>
      </c>
      <c r="AE10" s="14">
        <v>0.183506689807024</v>
      </c>
      <c r="AF10" s="14">
        <v>0.140470970864499</v>
      </c>
      <c r="AG10" s="14"/>
      <c r="AH10" s="14">
        <v>0.19438762508868301</v>
      </c>
      <c r="AI10" s="14">
        <v>8.5341188240749294E-2</v>
      </c>
      <c r="AJ10" s="14"/>
      <c r="AK10" s="14">
        <v>0.20736619669905401</v>
      </c>
      <c r="AL10" s="14">
        <v>7.5626482663510006E-2</v>
      </c>
      <c r="AM10" s="14"/>
      <c r="AN10" s="14">
        <v>0.17482729652024601</v>
      </c>
      <c r="AO10" s="14">
        <v>6.9409356084408E-2</v>
      </c>
      <c r="AP10" s="14"/>
      <c r="AQ10" s="14">
        <v>0.176021255516528</v>
      </c>
      <c r="AR10" s="14">
        <v>8.9457091220759399E-2</v>
      </c>
      <c r="AS10" s="14">
        <v>0.12689629164094099</v>
      </c>
    </row>
    <row r="11" spans="2:45" ht="29" x14ac:dyDescent="0.35">
      <c r="B11" s="15" t="s">
        <v>175</v>
      </c>
      <c r="C11" s="14">
        <v>0.12591038054350301</v>
      </c>
      <c r="D11" s="14">
        <v>0.131140909576903</v>
      </c>
      <c r="E11" s="14">
        <v>0.120876604589694</v>
      </c>
      <c r="F11" s="14"/>
      <c r="G11" s="14">
        <v>0.177112786908005</v>
      </c>
      <c r="H11" s="14">
        <v>0.14995237065349101</v>
      </c>
      <c r="I11" s="14">
        <v>0.12616529614514799</v>
      </c>
      <c r="J11" s="14">
        <v>8.8236720441200803E-2</v>
      </c>
      <c r="K11" s="14">
        <v>8.9453370268016794E-2</v>
      </c>
      <c r="L11" s="14"/>
      <c r="M11" s="14">
        <v>0.116027897187165</v>
      </c>
      <c r="N11" s="14">
        <v>0.12547141793278799</v>
      </c>
      <c r="O11" s="14">
        <v>0.12669872361575801</v>
      </c>
      <c r="P11" s="14">
        <v>0.136616241232668</v>
      </c>
      <c r="Q11" s="14"/>
      <c r="R11" s="14">
        <v>0.15487609141103501</v>
      </c>
      <c r="S11" s="14">
        <v>8.3514808734415996E-2</v>
      </c>
      <c r="T11" s="14">
        <v>0.124817360117032</v>
      </c>
      <c r="U11" s="14">
        <v>6.5008693684831295E-2</v>
      </c>
      <c r="V11" s="14">
        <v>0.16214931095283799</v>
      </c>
      <c r="W11" s="14">
        <v>0.16588454556912899</v>
      </c>
      <c r="X11" s="14">
        <v>0.10928903689416</v>
      </c>
      <c r="Y11" s="14">
        <v>0.15138070924684299</v>
      </c>
      <c r="Z11" s="14">
        <v>0.141885685241258</v>
      </c>
      <c r="AA11" s="14"/>
      <c r="AB11" s="14">
        <v>0.119093215415658</v>
      </c>
      <c r="AC11" s="14">
        <v>0.10254333381392</v>
      </c>
      <c r="AD11" s="14">
        <v>0.13042272141813899</v>
      </c>
      <c r="AE11" s="14">
        <v>0.16048013080482301</v>
      </c>
      <c r="AF11" s="14">
        <v>0.28754248161120699</v>
      </c>
      <c r="AG11" s="14"/>
      <c r="AH11" s="14">
        <v>0.18038122191456599</v>
      </c>
      <c r="AI11" s="14">
        <v>9.3808529312303601E-2</v>
      </c>
      <c r="AJ11" s="14"/>
      <c r="AK11" s="14">
        <v>0.17059911326348101</v>
      </c>
      <c r="AL11" s="14">
        <v>0.10106445657551499</v>
      </c>
      <c r="AM11" s="14"/>
      <c r="AN11" s="14">
        <v>0.166124614280972</v>
      </c>
      <c r="AO11" s="14">
        <v>9.3535905220819004E-2</v>
      </c>
      <c r="AP11" s="14"/>
      <c r="AQ11" s="14">
        <v>0.13330829732781899</v>
      </c>
      <c r="AR11" s="14">
        <v>0.120629159316279</v>
      </c>
      <c r="AS11" s="14">
        <v>0.151242632978805</v>
      </c>
    </row>
    <row r="12" spans="2:45" x14ac:dyDescent="0.35">
      <c r="B12" s="15" t="s">
        <v>176</v>
      </c>
      <c r="C12" s="14">
        <v>0.124564869777707</v>
      </c>
      <c r="D12" s="14">
        <v>0.114592837513587</v>
      </c>
      <c r="E12" s="14">
        <v>0.13487973918623</v>
      </c>
      <c r="F12" s="14"/>
      <c r="G12" s="14">
        <v>0.108202274607618</v>
      </c>
      <c r="H12" s="14">
        <v>0.14265401952048601</v>
      </c>
      <c r="I12" s="14">
        <v>0.12612480088433001</v>
      </c>
      <c r="J12" s="14">
        <v>0.12405350660696</v>
      </c>
      <c r="K12" s="14">
        <v>0.11793610947272801</v>
      </c>
      <c r="L12" s="14"/>
      <c r="M12" s="14">
        <v>0.13922962159258001</v>
      </c>
      <c r="N12" s="14">
        <v>0.134886993244383</v>
      </c>
      <c r="O12" s="14">
        <v>0.111195872295435</v>
      </c>
      <c r="P12" s="14">
        <v>0.11222981274805401</v>
      </c>
      <c r="Q12" s="14"/>
      <c r="R12" s="14">
        <v>0.11878575771717401</v>
      </c>
      <c r="S12" s="14">
        <v>0.12604479189961701</v>
      </c>
      <c r="T12" s="14">
        <v>0.11885893099832701</v>
      </c>
      <c r="U12" s="14">
        <v>0.16027918452350501</v>
      </c>
      <c r="V12" s="14">
        <v>0.124105978268407</v>
      </c>
      <c r="W12" s="14">
        <v>8.4003924409756001E-2</v>
      </c>
      <c r="X12" s="14">
        <v>0.13491629638496999</v>
      </c>
      <c r="Y12" s="14">
        <v>0.15404590304176299</v>
      </c>
      <c r="Z12" s="14">
        <v>0.11626976388564</v>
      </c>
      <c r="AA12" s="14"/>
      <c r="AB12" s="14">
        <v>0.129126007804615</v>
      </c>
      <c r="AC12" s="14">
        <v>0.121556012885877</v>
      </c>
      <c r="AD12" s="14">
        <v>0.13165315374935799</v>
      </c>
      <c r="AE12" s="14">
        <v>0.107240618313935</v>
      </c>
      <c r="AF12" s="14">
        <v>0.13621903260218499</v>
      </c>
      <c r="AG12" s="14"/>
      <c r="AH12" s="14">
        <v>0.126689191950101</v>
      </c>
      <c r="AI12" s="14">
        <v>0.12091841989826101</v>
      </c>
      <c r="AJ12" s="14"/>
      <c r="AK12" s="14">
        <v>0.122425577718309</v>
      </c>
      <c r="AL12" s="14">
        <v>0.118831696583199</v>
      </c>
      <c r="AM12" s="14"/>
      <c r="AN12" s="14">
        <v>0.133086772179625</v>
      </c>
      <c r="AO12" s="14">
        <v>0.116950998448505</v>
      </c>
      <c r="AP12" s="14"/>
      <c r="AQ12" s="14">
        <v>0.117456257766265</v>
      </c>
      <c r="AR12" s="14">
        <v>0.13766250282397999</v>
      </c>
      <c r="AS12" s="14">
        <v>9.6132069990496796E-2</v>
      </c>
    </row>
    <row r="13" spans="2:45" x14ac:dyDescent="0.35">
      <c r="B13" s="15" t="s">
        <v>177</v>
      </c>
      <c r="C13" s="14">
        <v>0.53843698331523804</v>
      </c>
      <c r="D13" s="14">
        <v>0.50334333852650803</v>
      </c>
      <c r="E13" s="14">
        <v>0.57402163101855597</v>
      </c>
      <c r="F13" s="14"/>
      <c r="G13" s="14">
        <v>0.39454587950037001</v>
      </c>
      <c r="H13" s="14">
        <v>0.39517474674053199</v>
      </c>
      <c r="I13" s="14">
        <v>0.53588471787197201</v>
      </c>
      <c r="J13" s="14">
        <v>0.67728461865282297</v>
      </c>
      <c r="K13" s="14">
        <v>0.69569729668635505</v>
      </c>
      <c r="L13" s="14"/>
      <c r="M13" s="14">
        <v>0.51125821832219498</v>
      </c>
      <c r="N13" s="14">
        <v>0.54928073790566301</v>
      </c>
      <c r="O13" s="14">
        <v>0.51781890065519198</v>
      </c>
      <c r="P13" s="14">
        <v>0.57353349809917498</v>
      </c>
      <c r="Q13" s="14"/>
      <c r="R13" s="14">
        <v>0.406171847348684</v>
      </c>
      <c r="S13" s="14">
        <v>0.63082704687126101</v>
      </c>
      <c r="T13" s="14">
        <v>0.56791508960777304</v>
      </c>
      <c r="U13" s="14">
        <v>0.61426644897338101</v>
      </c>
      <c r="V13" s="14">
        <v>0.54217058444283195</v>
      </c>
      <c r="W13" s="14">
        <v>0.477323885237108</v>
      </c>
      <c r="X13" s="14">
        <v>0.59242057727794795</v>
      </c>
      <c r="Y13" s="14">
        <v>0.47803548670504997</v>
      </c>
      <c r="Z13" s="14">
        <v>0.52689389641269702</v>
      </c>
      <c r="AA13" s="14"/>
      <c r="AB13" s="14">
        <v>0.60816512609553697</v>
      </c>
      <c r="AC13" s="14">
        <v>0.59167223597474095</v>
      </c>
      <c r="AD13" s="14">
        <v>0.48522390116684</v>
      </c>
      <c r="AE13" s="14">
        <v>0.46087072608316798</v>
      </c>
      <c r="AF13" s="14">
        <v>0.36914634423292902</v>
      </c>
      <c r="AG13" s="14"/>
      <c r="AH13" s="14">
        <v>0.33709921137573201</v>
      </c>
      <c r="AI13" s="14">
        <v>0.64183670739441101</v>
      </c>
      <c r="AJ13" s="14"/>
      <c r="AK13" s="14">
        <v>0.33929596471088802</v>
      </c>
      <c r="AL13" s="14">
        <v>0.64537883248338102</v>
      </c>
      <c r="AM13" s="14"/>
      <c r="AN13" s="14">
        <v>0.39159947873885897</v>
      </c>
      <c r="AO13" s="14">
        <v>0.66064760501925501</v>
      </c>
      <c r="AP13" s="14"/>
      <c r="AQ13" s="14">
        <v>0.449266593951402</v>
      </c>
      <c r="AR13" s="14">
        <v>0.57534185081899503</v>
      </c>
      <c r="AS13" s="14">
        <v>0.53319318314003705</v>
      </c>
    </row>
    <row r="14" spans="2:45" x14ac:dyDescent="0.35">
      <c r="B14" s="15" t="s">
        <v>70</v>
      </c>
      <c r="C14" s="23">
        <v>2.97443684840469E-2</v>
      </c>
      <c r="D14" s="23">
        <v>2.27887338897549E-2</v>
      </c>
      <c r="E14" s="23">
        <v>3.6826621751464499E-2</v>
      </c>
      <c r="F14" s="23"/>
      <c r="G14" s="23">
        <v>2.6089969227559E-2</v>
      </c>
      <c r="H14" s="23">
        <v>3.0524493325608301E-2</v>
      </c>
      <c r="I14" s="23">
        <v>4.1309899927467003E-2</v>
      </c>
      <c r="J14" s="23">
        <v>2.28976137997914E-2</v>
      </c>
      <c r="K14" s="23">
        <v>2.6794649286625501E-2</v>
      </c>
      <c r="L14" s="23"/>
      <c r="M14" s="23">
        <v>2.1809093202070098E-2</v>
      </c>
      <c r="N14" s="23">
        <v>2.17766651694607E-2</v>
      </c>
      <c r="O14" s="23">
        <v>2.7949769263814501E-2</v>
      </c>
      <c r="P14" s="23">
        <v>4.4713984817425903E-2</v>
      </c>
      <c r="Q14" s="23"/>
      <c r="R14" s="23">
        <v>3.4231223821126699E-2</v>
      </c>
      <c r="S14" s="23">
        <v>1.7746191455755199E-2</v>
      </c>
      <c r="T14" s="23">
        <v>3.6253171097864703E-2</v>
      </c>
      <c r="U14" s="23">
        <v>2.8795155166975402E-2</v>
      </c>
      <c r="V14" s="23">
        <v>1.15206149982147E-2</v>
      </c>
      <c r="W14" s="23">
        <v>3.4117081905682599E-2</v>
      </c>
      <c r="X14" s="23">
        <v>2.09699151547235E-2</v>
      </c>
      <c r="Y14" s="23">
        <v>4.7393439827734599E-2</v>
      </c>
      <c r="Z14" s="23">
        <v>4.3966341016200297E-2</v>
      </c>
      <c r="AA14" s="23"/>
      <c r="AB14" s="23">
        <v>2.8199597431479002E-2</v>
      </c>
      <c r="AC14" s="23">
        <v>3.6766761500508602E-2</v>
      </c>
      <c r="AD14" s="23">
        <v>2.2649767667006E-2</v>
      </c>
      <c r="AE14" s="23">
        <v>1.4879178446818801E-2</v>
      </c>
      <c r="AF14" s="23">
        <v>0</v>
      </c>
      <c r="AG14" s="23"/>
      <c r="AH14" s="23">
        <v>1.8683676160455201E-2</v>
      </c>
      <c r="AI14" s="23">
        <v>2.7557551252152399E-2</v>
      </c>
      <c r="AJ14" s="23"/>
      <c r="AK14" s="23">
        <v>2.2545315357573401E-2</v>
      </c>
      <c r="AL14" s="23">
        <v>2.7025758144037501E-2</v>
      </c>
      <c r="AM14" s="23"/>
      <c r="AN14" s="23">
        <v>2.1913804348006001E-2</v>
      </c>
      <c r="AO14" s="23">
        <v>3.25440681258089E-2</v>
      </c>
      <c r="AP14" s="23"/>
      <c r="AQ14" s="23">
        <v>2.93323206449938E-2</v>
      </c>
      <c r="AR14" s="23">
        <v>2.46040529689724E-2</v>
      </c>
      <c r="AS14" s="23">
        <v>3.2339667179276499E-2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S19"/>
  <sheetViews>
    <sheetView showGridLines="0" workbookViewId="0">
      <pane xSplit="2" topLeftCell="C1" activePane="topRight" state="frozen"/>
      <selection pane="topRight" activeCell="C18" sqref="C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193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5.8219651310430297E-2</v>
      </c>
      <c r="D9" s="14">
        <v>6.2874138519446704E-2</v>
      </c>
      <c r="E9" s="14">
        <v>5.36342654301184E-2</v>
      </c>
      <c r="F9" s="14"/>
      <c r="G9" s="14">
        <v>7.4392590991029503E-2</v>
      </c>
      <c r="H9" s="14">
        <v>0.11765216586489</v>
      </c>
      <c r="I9" s="14">
        <v>5.2145575675043097E-2</v>
      </c>
      <c r="J9" s="14">
        <v>2.1657741587093399E-2</v>
      </c>
      <c r="K9" s="14">
        <v>2.0809067525999401E-2</v>
      </c>
      <c r="L9" s="14"/>
      <c r="M9" s="14">
        <v>6.4150227760603806E-2</v>
      </c>
      <c r="N9" s="14">
        <v>6.0461317186286598E-2</v>
      </c>
      <c r="O9" s="14">
        <v>6.4067452710400596E-2</v>
      </c>
      <c r="P9" s="14">
        <v>4.54977420171939E-2</v>
      </c>
      <c r="Q9" s="14"/>
      <c r="R9" s="14">
        <v>8.3471559635789505E-2</v>
      </c>
      <c r="S9" s="14">
        <v>5.8836835745790302E-2</v>
      </c>
      <c r="T9" s="14">
        <v>6.6077549170911201E-2</v>
      </c>
      <c r="U9" s="14">
        <v>2.6120711362806599E-2</v>
      </c>
      <c r="V9" s="14">
        <v>5.1534581958567201E-2</v>
      </c>
      <c r="W9" s="14">
        <v>6.9518062537134606E-2</v>
      </c>
      <c r="X9" s="14">
        <v>4.0897603369016801E-2</v>
      </c>
      <c r="Y9" s="14">
        <v>3.1428949295671797E-2</v>
      </c>
      <c r="Z9" s="14">
        <v>6.7153964302413396E-2</v>
      </c>
      <c r="AA9" s="14"/>
      <c r="AB9" s="14">
        <v>4.5389563411133302E-2</v>
      </c>
      <c r="AC9" s="14">
        <v>4.6014605932128E-2</v>
      </c>
      <c r="AD9" s="14">
        <v>6.9330840395532001E-2</v>
      </c>
      <c r="AE9" s="14">
        <v>8.6612794790785194E-2</v>
      </c>
      <c r="AF9" s="14">
        <v>2.22543251431364E-2</v>
      </c>
      <c r="AG9" s="14"/>
      <c r="AH9" s="14">
        <v>0.107929032444722</v>
      </c>
      <c r="AI9" s="14">
        <v>3.2726391110010897E-2</v>
      </c>
      <c r="AJ9" s="14"/>
      <c r="AK9" s="14">
        <v>0.129750907419005</v>
      </c>
      <c r="AL9" s="14">
        <v>2.8266902069414599E-2</v>
      </c>
      <c r="AM9" s="14"/>
      <c r="AN9" s="14">
        <v>9.5275932887470202E-2</v>
      </c>
      <c r="AO9" s="14">
        <v>2.94044543734042E-2</v>
      </c>
      <c r="AP9" s="14"/>
      <c r="AQ9" s="14">
        <v>8.9281464965782001E-2</v>
      </c>
      <c r="AR9" s="14">
        <v>4.6591215287563402E-2</v>
      </c>
      <c r="AS9" s="14">
        <v>5.0648703470004698E-2</v>
      </c>
    </row>
    <row r="10" spans="2:45" x14ac:dyDescent="0.35">
      <c r="B10" s="15" t="s">
        <v>174</v>
      </c>
      <c r="C10" s="14">
        <v>0.12810307857035</v>
      </c>
      <c r="D10" s="14">
        <v>0.15817220477367</v>
      </c>
      <c r="E10" s="14">
        <v>9.6935502371671006E-2</v>
      </c>
      <c r="F10" s="14"/>
      <c r="G10" s="14">
        <v>0.20352394806782201</v>
      </c>
      <c r="H10" s="14">
        <v>0.17775530900375699</v>
      </c>
      <c r="I10" s="14">
        <v>0.14879847494253201</v>
      </c>
      <c r="J10" s="14">
        <v>7.48067513664184E-2</v>
      </c>
      <c r="K10" s="14">
        <v>2.93019407902964E-2</v>
      </c>
      <c r="L10" s="14"/>
      <c r="M10" s="14">
        <v>0.122757118615934</v>
      </c>
      <c r="N10" s="14">
        <v>0.122943968436708</v>
      </c>
      <c r="O10" s="14">
        <v>0.135347062802054</v>
      </c>
      <c r="P10" s="14">
        <v>0.13539565538458201</v>
      </c>
      <c r="Q10" s="14"/>
      <c r="R10" s="14">
        <v>0.162154085878607</v>
      </c>
      <c r="S10" s="14">
        <v>7.4960326449783302E-2</v>
      </c>
      <c r="T10" s="14">
        <v>0.103343069982209</v>
      </c>
      <c r="U10" s="14">
        <v>0.119478569859088</v>
      </c>
      <c r="V10" s="14">
        <v>0.13239151511518599</v>
      </c>
      <c r="W10" s="14">
        <v>0.18459481450485299</v>
      </c>
      <c r="X10" s="14">
        <v>0.116200153303228</v>
      </c>
      <c r="Y10" s="14">
        <v>0.157605431519244</v>
      </c>
      <c r="Z10" s="14">
        <v>0.129096201748507</v>
      </c>
      <c r="AA10" s="14"/>
      <c r="AB10" s="14">
        <v>8.7076370775587802E-2</v>
      </c>
      <c r="AC10" s="14">
        <v>0.108438298417305</v>
      </c>
      <c r="AD10" s="14">
        <v>0.15957995930784999</v>
      </c>
      <c r="AE10" s="14">
        <v>0.13396677523772901</v>
      </c>
      <c r="AF10" s="14">
        <v>0.21448584369837301</v>
      </c>
      <c r="AG10" s="14"/>
      <c r="AH10" s="14">
        <v>0.22705166511908301</v>
      </c>
      <c r="AI10" s="14">
        <v>8.9763353836339099E-2</v>
      </c>
      <c r="AJ10" s="14"/>
      <c r="AK10" s="14">
        <v>0.208921400016712</v>
      </c>
      <c r="AL10" s="14">
        <v>9.0449983300974507E-2</v>
      </c>
      <c r="AM10" s="14"/>
      <c r="AN10" s="14">
        <v>0.18795942735106799</v>
      </c>
      <c r="AO10" s="14">
        <v>7.9152693259882903E-2</v>
      </c>
      <c r="AP10" s="14"/>
      <c r="AQ10" s="14">
        <v>0.155119051878822</v>
      </c>
      <c r="AR10" s="14">
        <v>0.119545494858906</v>
      </c>
      <c r="AS10" s="14">
        <v>0.130248606636411</v>
      </c>
    </row>
    <row r="11" spans="2:45" ht="29" x14ac:dyDescent="0.35">
      <c r="B11" s="15" t="s">
        <v>175</v>
      </c>
      <c r="C11" s="14">
        <v>0.141125696222311</v>
      </c>
      <c r="D11" s="14">
        <v>0.15621060029181699</v>
      </c>
      <c r="E11" s="14">
        <v>0.12617109541122901</v>
      </c>
      <c r="F11" s="14"/>
      <c r="G11" s="14">
        <v>0.20794725189733601</v>
      </c>
      <c r="H11" s="14">
        <v>0.16583105541406301</v>
      </c>
      <c r="I11" s="14">
        <v>0.13496882329485299</v>
      </c>
      <c r="J11" s="14">
        <v>9.6159110918278098E-2</v>
      </c>
      <c r="K11" s="14">
        <v>0.104542390514971</v>
      </c>
      <c r="L11" s="14"/>
      <c r="M11" s="14">
        <v>0.15830283390953701</v>
      </c>
      <c r="N11" s="14">
        <v>0.12538739385519601</v>
      </c>
      <c r="O11" s="14">
        <v>0.13866963102973101</v>
      </c>
      <c r="P11" s="14">
        <v>0.143900075354323</v>
      </c>
      <c r="Q11" s="14"/>
      <c r="R11" s="14">
        <v>0.190422802844427</v>
      </c>
      <c r="S11" s="14">
        <v>9.1294996230756806E-2</v>
      </c>
      <c r="T11" s="14">
        <v>0.139753737956677</v>
      </c>
      <c r="U11" s="14">
        <v>0.13575831286169299</v>
      </c>
      <c r="V11" s="14">
        <v>0.15090935149210599</v>
      </c>
      <c r="W11" s="14">
        <v>0.15675094558905001</v>
      </c>
      <c r="X11" s="14">
        <v>0.13398530200376599</v>
      </c>
      <c r="Y11" s="14">
        <v>0.152438238793008</v>
      </c>
      <c r="Z11" s="14">
        <v>0.12968186967220599</v>
      </c>
      <c r="AA11" s="14"/>
      <c r="AB11" s="14">
        <v>0.142141286983647</v>
      </c>
      <c r="AC11" s="14">
        <v>0.12543729210184801</v>
      </c>
      <c r="AD11" s="14">
        <v>0.14400949924873499</v>
      </c>
      <c r="AE11" s="14">
        <v>0.15312976812873799</v>
      </c>
      <c r="AF11" s="14">
        <v>0.31890181078422603</v>
      </c>
      <c r="AG11" s="14"/>
      <c r="AH11" s="14">
        <v>0.21172552275953899</v>
      </c>
      <c r="AI11" s="14">
        <v>0.104916666990146</v>
      </c>
      <c r="AJ11" s="14"/>
      <c r="AK11" s="14">
        <v>0.19598832862306501</v>
      </c>
      <c r="AL11" s="14">
        <v>0.110907320236782</v>
      </c>
      <c r="AM11" s="14"/>
      <c r="AN11" s="14">
        <v>0.18471892960671299</v>
      </c>
      <c r="AO11" s="14">
        <v>0.10254352155718199</v>
      </c>
      <c r="AP11" s="14"/>
      <c r="AQ11" s="14">
        <v>0.18062761563277799</v>
      </c>
      <c r="AR11" s="14">
        <v>0.123425660712855</v>
      </c>
      <c r="AS11" s="14">
        <v>0.13361235751702999</v>
      </c>
    </row>
    <row r="12" spans="2:45" x14ac:dyDescent="0.35">
      <c r="B12" s="15" t="s">
        <v>176</v>
      </c>
      <c r="C12" s="14">
        <v>0.152749645048319</v>
      </c>
      <c r="D12" s="14">
        <v>0.164381088174782</v>
      </c>
      <c r="E12" s="14">
        <v>0.141305180242011</v>
      </c>
      <c r="F12" s="14"/>
      <c r="G12" s="14">
        <v>0.127687804194376</v>
      </c>
      <c r="H12" s="14">
        <v>0.144308237503778</v>
      </c>
      <c r="I12" s="14">
        <v>0.14318871780148101</v>
      </c>
      <c r="J12" s="14">
        <v>0.17137293317364399</v>
      </c>
      <c r="K12" s="14">
        <v>0.177842558154755</v>
      </c>
      <c r="L12" s="14"/>
      <c r="M12" s="14">
        <v>0.19479421016746701</v>
      </c>
      <c r="N12" s="14">
        <v>0.140607931106491</v>
      </c>
      <c r="O12" s="14">
        <v>0.14995224760439699</v>
      </c>
      <c r="P12" s="14">
        <v>0.123676573856785</v>
      </c>
      <c r="Q12" s="14"/>
      <c r="R12" s="14">
        <v>0.153618116999923</v>
      </c>
      <c r="S12" s="14">
        <v>0.14858849178154501</v>
      </c>
      <c r="T12" s="14">
        <v>0.13510417288424001</v>
      </c>
      <c r="U12" s="14">
        <v>0.19336380449301899</v>
      </c>
      <c r="V12" s="14">
        <v>0.163973686345604</v>
      </c>
      <c r="W12" s="14">
        <v>0.12708441936046999</v>
      </c>
      <c r="X12" s="14">
        <v>0.15104130845702299</v>
      </c>
      <c r="Y12" s="14">
        <v>0.18109576772894601</v>
      </c>
      <c r="Z12" s="14">
        <v>0.13834987156795001</v>
      </c>
      <c r="AA12" s="14"/>
      <c r="AB12" s="14">
        <v>0.13233443000322601</v>
      </c>
      <c r="AC12" s="14">
        <v>0.12860376275429</v>
      </c>
      <c r="AD12" s="14">
        <v>0.163502370837217</v>
      </c>
      <c r="AE12" s="14">
        <v>0.19596405741759701</v>
      </c>
      <c r="AF12" s="14">
        <v>0.12619747811318299</v>
      </c>
      <c r="AG12" s="14"/>
      <c r="AH12" s="14">
        <v>0.157272582803612</v>
      </c>
      <c r="AI12" s="14">
        <v>0.152514459988732</v>
      </c>
      <c r="AJ12" s="14"/>
      <c r="AK12" s="14">
        <v>0.188021382107882</v>
      </c>
      <c r="AL12" s="14">
        <v>0.13694356357323101</v>
      </c>
      <c r="AM12" s="14"/>
      <c r="AN12" s="14">
        <v>0.18201629588284801</v>
      </c>
      <c r="AO12" s="14">
        <v>0.13122110534395501</v>
      </c>
      <c r="AP12" s="14"/>
      <c r="AQ12" s="14">
        <v>0.20058464976724399</v>
      </c>
      <c r="AR12" s="14">
        <v>0.140745608374582</v>
      </c>
      <c r="AS12" s="14">
        <v>0.13787991857168799</v>
      </c>
    </row>
    <row r="13" spans="2:45" x14ac:dyDescent="0.35">
      <c r="B13" s="15" t="s">
        <v>177</v>
      </c>
      <c r="C13" s="14">
        <v>0.48816861069011203</v>
      </c>
      <c r="D13" s="14">
        <v>0.43302722635718899</v>
      </c>
      <c r="E13" s="14">
        <v>0.54389815226951199</v>
      </c>
      <c r="F13" s="14"/>
      <c r="G13" s="14">
        <v>0.35404182075859097</v>
      </c>
      <c r="H13" s="14">
        <v>0.35375929295160502</v>
      </c>
      <c r="I13" s="14">
        <v>0.481099753693492</v>
      </c>
      <c r="J13" s="14">
        <v>0.61533820989149302</v>
      </c>
      <c r="K13" s="14">
        <v>0.64434251067318704</v>
      </c>
      <c r="L13" s="14"/>
      <c r="M13" s="14">
        <v>0.43493901422939402</v>
      </c>
      <c r="N13" s="14">
        <v>0.52912498965560395</v>
      </c>
      <c r="O13" s="14">
        <v>0.48058859272756299</v>
      </c>
      <c r="P13" s="14">
        <v>0.50542890015022301</v>
      </c>
      <c r="Q13" s="14"/>
      <c r="R13" s="14">
        <v>0.37777824784062503</v>
      </c>
      <c r="S13" s="14">
        <v>0.57317930738705003</v>
      </c>
      <c r="T13" s="14">
        <v>0.53188256438909798</v>
      </c>
      <c r="U13" s="14">
        <v>0.49556212573460201</v>
      </c>
      <c r="V13" s="14">
        <v>0.480252989706422</v>
      </c>
      <c r="W13" s="14">
        <v>0.42188739903953898</v>
      </c>
      <c r="X13" s="14">
        <v>0.53909417788951797</v>
      </c>
      <c r="Y13" s="14">
        <v>0.46203050941216101</v>
      </c>
      <c r="Z13" s="14">
        <v>0.50708967670363703</v>
      </c>
      <c r="AA13" s="14"/>
      <c r="AB13" s="14">
        <v>0.55700808719482398</v>
      </c>
      <c r="AC13" s="14">
        <v>0.55085022053800303</v>
      </c>
      <c r="AD13" s="14">
        <v>0.43241010119524298</v>
      </c>
      <c r="AE13" s="14">
        <v>0.41941946519609202</v>
      </c>
      <c r="AF13" s="14">
        <v>0.31816054226108098</v>
      </c>
      <c r="AG13" s="14"/>
      <c r="AH13" s="14">
        <v>0.276546919809811</v>
      </c>
      <c r="AI13" s="14">
        <v>0.59181464061338696</v>
      </c>
      <c r="AJ13" s="14"/>
      <c r="AK13" s="14">
        <v>0.25638204214689198</v>
      </c>
      <c r="AL13" s="14">
        <v>0.60483966273972001</v>
      </c>
      <c r="AM13" s="14"/>
      <c r="AN13" s="14">
        <v>0.328288163655021</v>
      </c>
      <c r="AO13" s="14">
        <v>0.62104544898083003</v>
      </c>
      <c r="AP13" s="14"/>
      <c r="AQ13" s="14">
        <v>0.347741460794119</v>
      </c>
      <c r="AR13" s="14">
        <v>0.54664023531002504</v>
      </c>
      <c r="AS13" s="14">
        <v>0.49572030553908097</v>
      </c>
    </row>
    <row r="14" spans="2:45" x14ac:dyDescent="0.35">
      <c r="B14" s="15" t="s">
        <v>70</v>
      </c>
      <c r="C14" s="23">
        <v>3.1633318158478099E-2</v>
      </c>
      <c r="D14" s="23">
        <v>2.5334741883095702E-2</v>
      </c>
      <c r="E14" s="23">
        <v>3.8055804275458301E-2</v>
      </c>
      <c r="F14" s="23"/>
      <c r="G14" s="23">
        <v>3.2406584090845701E-2</v>
      </c>
      <c r="H14" s="23">
        <v>4.0693939261906099E-2</v>
      </c>
      <c r="I14" s="23">
        <v>3.9798654592598903E-2</v>
      </c>
      <c r="J14" s="23">
        <v>2.0665253063072601E-2</v>
      </c>
      <c r="K14" s="23">
        <v>2.3161532340791699E-2</v>
      </c>
      <c r="L14" s="23"/>
      <c r="M14" s="23">
        <v>2.5056595317065101E-2</v>
      </c>
      <c r="N14" s="23">
        <v>2.1474399759713499E-2</v>
      </c>
      <c r="O14" s="23">
        <v>3.1375013125854299E-2</v>
      </c>
      <c r="P14" s="23">
        <v>4.6101053236893903E-2</v>
      </c>
      <c r="Q14" s="23"/>
      <c r="R14" s="23">
        <v>3.2555186800628202E-2</v>
      </c>
      <c r="S14" s="23">
        <v>5.3140042405074903E-2</v>
      </c>
      <c r="T14" s="23">
        <v>2.3838905616864602E-2</v>
      </c>
      <c r="U14" s="23">
        <v>2.9716475688791499E-2</v>
      </c>
      <c r="V14" s="23">
        <v>2.0937875382115299E-2</v>
      </c>
      <c r="W14" s="23">
        <v>4.0164358968954199E-2</v>
      </c>
      <c r="X14" s="23">
        <v>1.8781454977447799E-2</v>
      </c>
      <c r="Y14" s="23">
        <v>1.5401103250969101E-2</v>
      </c>
      <c r="Z14" s="23">
        <v>2.8628416005286601E-2</v>
      </c>
      <c r="AA14" s="23"/>
      <c r="AB14" s="23">
        <v>3.6050261631581898E-2</v>
      </c>
      <c r="AC14" s="23">
        <v>4.0655820256425598E-2</v>
      </c>
      <c r="AD14" s="23">
        <v>3.1167229015423799E-2</v>
      </c>
      <c r="AE14" s="23">
        <v>1.0907139229059001E-2</v>
      </c>
      <c r="AF14" s="23">
        <v>0</v>
      </c>
      <c r="AG14" s="23"/>
      <c r="AH14" s="23">
        <v>1.94742770632329E-2</v>
      </c>
      <c r="AI14" s="23">
        <v>2.8264487461385299E-2</v>
      </c>
      <c r="AJ14" s="23"/>
      <c r="AK14" s="23">
        <v>2.09359396864435E-2</v>
      </c>
      <c r="AL14" s="23">
        <v>2.85925680798782E-2</v>
      </c>
      <c r="AM14" s="23"/>
      <c r="AN14" s="23">
        <v>2.17412506168796E-2</v>
      </c>
      <c r="AO14" s="23">
        <v>3.6632776484745597E-2</v>
      </c>
      <c r="AP14" s="23"/>
      <c r="AQ14" s="23">
        <v>2.6645756961254801E-2</v>
      </c>
      <c r="AR14" s="23">
        <v>2.3051785456068199E-2</v>
      </c>
      <c r="AS14" s="23">
        <v>5.18901082657858E-2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194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6.9440585819846995E-2</v>
      </c>
      <c r="D9" s="14">
        <v>7.2955163981301793E-2</v>
      </c>
      <c r="E9" s="14">
        <v>6.4971842449532996E-2</v>
      </c>
      <c r="F9" s="14"/>
      <c r="G9" s="14">
        <v>9.6359872645677302E-2</v>
      </c>
      <c r="H9" s="14">
        <v>9.4985384458949301E-2</v>
      </c>
      <c r="I9" s="14">
        <v>7.7643948732056003E-2</v>
      </c>
      <c r="J9" s="14">
        <v>4.7858167299854697E-2</v>
      </c>
      <c r="K9" s="14">
        <v>2.67027779582798E-2</v>
      </c>
      <c r="L9" s="14"/>
      <c r="M9" s="14">
        <v>8.0862842400991106E-2</v>
      </c>
      <c r="N9" s="14">
        <v>7.8592556763099702E-2</v>
      </c>
      <c r="O9" s="14">
        <v>6.02096079539962E-2</v>
      </c>
      <c r="P9" s="14">
        <v>5.7092171193456602E-2</v>
      </c>
      <c r="Q9" s="14"/>
      <c r="R9" s="14">
        <v>0.11510254263714199</v>
      </c>
      <c r="S9" s="14">
        <v>7.4454332595561695E-2</v>
      </c>
      <c r="T9" s="14">
        <v>8.4609936822671303E-2</v>
      </c>
      <c r="U9" s="14">
        <v>4.53255397603868E-2</v>
      </c>
      <c r="V9" s="14">
        <v>3.95857750087504E-2</v>
      </c>
      <c r="W9" s="14">
        <v>0.12066392395063601</v>
      </c>
      <c r="X9" s="14">
        <v>2.0067907702413301E-2</v>
      </c>
      <c r="Y9" s="14">
        <v>5.8551020357794498E-2</v>
      </c>
      <c r="Z9" s="14">
        <v>3.9165943562977798E-2</v>
      </c>
      <c r="AA9" s="14"/>
      <c r="AB9" s="14">
        <v>4.7434957157321302E-2</v>
      </c>
      <c r="AC9" s="14">
        <v>4.70474389039858E-2</v>
      </c>
      <c r="AD9" s="14">
        <v>9.9694475692283804E-2</v>
      </c>
      <c r="AE9" s="14">
        <v>8.4215157109915506E-2</v>
      </c>
      <c r="AF9" s="14">
        <v>6.22288633201524E-2</v>
      </c>
      <c r="AG9" s="14"/>
      <c r="AH9" s="14">
        <v>0.141619067109132</v>
      </c>
      <c r="AI9" s="14">
        <v>3.7548454953034598E-2</v>
      </c>
      <c r="AJ9" s="14"/>
      <c r="AK9" s="14">
        <v>0.13564100279646801</v>
      </c>
      <c r="AL9" s="14">
        <v>4.1273718662184697E-2</v>
      </c>
      <c r="AM9" s="14"/>
      <c r="AN9" s="14">
        <v>0.10988960065724</v>
      </c>
      <c r="AO9" s="14">
        <v>3.6249948687300297E-2</v>
      </c>
      <c r="AP9" s="14"/>
      <c r="AQ9" s="14">
        <v>0.11524457774423701</v>
      </c>
      <c r="AR9" s="14">
        <v>4.7577633360845702E-2</v>
      </c>
      <c r="AS9" s="14">
        <v>7.7334095419458196E-2</v>
      </c>
    </row>
    <row r="10" spans="2:45" x14ac:dyDescent="0.35">
      <c r="B10" s="15" t="s">
        <v>174</v>
      </c>
      <c r="C10" s="14">
        <v>0.17042129534893</v>
      </c>
      <c r="D10" s="14">
        <v>0.18578429604157601</v>
      </c>
      <c r="E10" s="14">
        <v>0.155243562101263</v>
      </c>
      <c r="F10" s="14"/>
      <c r="G10" s="14">
        <v>0.20703601749856801</v>
      </c>
      <c r="H10" s="14">
        <v>0.246398935800653</v>
      </c>
      <c r="I10" s="14">
        <v>0.18788766121255901</v>
      </c>
      <c r="J10" s="14">
        <v>0.107861906675474</v>
      </c>
      <c r="K10" s="14">
        <v>9.4651902492261006E-2</v>
      </c>
      <c r="L10" s="14"/>
      <c r="M10" s="14">
        <v>0.192921806438522</v>
      </c>
      <c r="N10" s="14">
        <v>0.14828019880686499</v>
      </c>
      <c r="O10" s="14">
        <v>0.180733982211713</v>
      </c>
      <c r="P10" s="14">
        <v>0.163456878403792</v>
      </c>
      <c r="Q10" s="14"/>
      <c r="R10" s="14">
        <v>0.194492148955067</v>
      </c>
      <c r="S10" s="14">
        <v>0.124726438179316</v>
      </c>
      <c r="T10" s="14">
        <v>0.13439603238940501</v>
      </c>
      <c r="U10" s="14">
        <v>0.195022469405563</v>
      </c>
      <c r="V10" s="14">
        <v>0.18767750217867399</v>
      </c>
      <c r="W10" s="14">
        <v>0.19295345926171301</v>
      </c>
      <c r="X10" s="14">
        <v>0.167571919989563</v>
      </c>
      <c r="Y10" s="14">
        <v>0.17478945162323301</v>
      </c>
      <c r="Z10" s="14">
        <v>0.17501492243182301</v>
      </c>
      <c r="AA10" s="14"/>
      <c r="AB10" s="14">
        <v>0.13408583293930099</v>
      </c>
      <c r="AC10" s="14">
        <v>0.138386113563681</v>
      </c>
      <c r="AD10" s="14">
        <v>0.194754924958845</v>
      </c>
      <c r="AE10" s="14">
        <v>0.221964633929671</v>
      </c>
      <c r="AF10" s="14">
        <v>0.25942773608766301</v>
      </c>
      <c r="AG10" s="14"/>
      <c r="AH10" s="14">
        <v>0.260854761211879</v>
      </c>
      <c r="AI10" s="14">
        <v>0.13990432906088501</v>
      </c>
      <c r="AJ10" s="14"/>
      <c r="AK10" s="14">
        <v>0.267706538858898</v>
      </c>
      <c r="AL10" s="14">
        <v>0.13218218499319501</v>
      </c>
      <c r="AM10" s="14"/>
      <c r="AN10" s="14">
        <v>0.23404706716073001</v>
      </c>
      <c r="AO10" s="14">
        <v>0.121837163842112</v>
      </c>
      <c r="AP10" s="14"/>
      <c r="AQ10" s="14">
        <v>0.209595521261324</v>
      </c>
      <c r="AR10" s="14">
        <v>0.15548684303789301</v>
      </c>
      <c r="AS10" s="14">
        <v>0.183160963869932</v>
      </c>
    </row>
    <row r="11" spans="2:45" ht="29" x14ac:dyDescent="0.35">
      <c r="B11" s="15" t="s">
        <v>175</v>
      </c>
      <c r="C11" s="14">
        <v>0.18500545246014399</v>
      </c>
      <c r="D11" s="14">
        <v>0.20541051144292</v>
      </c>
      <c r="E11" s="14">
        <v>0.16476504935807301</v>
      </c>
      <c r="F11" s="14"/>
      <c r="G11" s="14">
        <v>0.242568452528023</v>
      </c>
      <c r="H11" s="14">
        <v>0.21789337894187599</v>
      </c>
      <c r="I11" s="14">
        <v>0.16639020373497901</v>
      </c>
      <c r="J11" s="14">
        <v>0.14889503992209499</v>
      </c>
      <c r="K11" s="14">
        <v>0.15231073404762199</v>
      </c>
      <c r="L11" s="14"/>
      <c r="M11" s="14">
        <v>0.20726769451067101</v>
      </c>
      <c r="N11" s="14">
        <v>0.17690984036174801</v>
      </c>
      <c r="O11" s="14">
        <v>0.189644395720866</v>
      </c>
      <c r="P11" s="14">
        <v>0.165387304170097</v>
      </c>
      <c r="Q11" s="14"/>
      <c r="R11" s="14">
        <v>0.22409202470769199</v>
      </c>
      <c r="S11" s="14">
        <v>0.14552311287675701</v>
      </c>
      <c r="T11" s="14">
        <v>0.18835195691057799</v>
      </c>
      <c r="U11" s="14">
        <v>0.14076042070376299</v>
      </c>
      <c r="V11" s="14">
        <v>0.18892021952292701</v>
      </c>
      <c r="W11" s="14">
        <v>0.17927492984187299</v>
      </c>
      <c r="X11" s="14">
        <v>0.197800833940522</v>
      </c>
      <c r="Y11" s="14">
        <v>0.22177397951095501</v>
      </c>
      <c r="Z11" s="14">
        <v>0.19814902792380401</v>
      </c>
      <c r="AA11" s="14"/>
      <c r="AB11" s="14">
        <v>0.16720980985935899</v>
      </c>
      <c r="AC11" s="14">
        <v>0.19150447240503099</v>
      </c>
      <c r="AD11" s="14">
        <v>0.17503812518626999</v>
      </c>
      <c r="AE11" s="14">
        <v>0.208772691750159</v>
      </c>
      <c r="AF11" s="14">
        <v>0.208718436688862</v>
      </c>
      <c r="AG11" s="14"/>
      <c r="AH11" s="14">
        <v>0.22868987609131899</v>
      </c>
      <c r="AI11" s="14">
        <v>0.15967448890480801</v>
      </c>
      <c r="AJ11" s="14"/>
      <c r="AK11" s="14">
        <v>0.239903591972602</v>
      </c>
      <c r="AL11" s="14">
        <v>0.15314150046508801</v>
      </c>
      <c r="AM11" s="14"/>
      <c r="AN11" s="14">
        <v>0.24042326831174099</v>
      </c>
      <c r="AO11" s="14">
        <v>0.14004321913764201</v>
      </c>
      <c r="AP11" s="14"/>
      <c r="AQ11" s="14">
        <v>0.21640708471457001</v>
      </c>
      <c r="AR11" s="14">
        <v>0.18001431620963801</v>
      </c>
      <c r="AS11" s="14">
        <v>0.165200481603724</v>
      </c>
    </row>
    <row r="12" spans="2:45" x14ac:dyDescent="0.35">
      <c r="B12" s="15" t="s">
        <v>176</v>
      </c>
      <c r="C12" s="14">
        <v>0.15985492948889099</v>
      </c>
      <c r="D12" s="14">
        <v>0.16012916947653899</v>
      </c>
      <c r="E12" s="14">
        <v>0.15989277118856399</v>
      </c>
      <c r="F12" s="14"/>
      <c r="G12" s="14">
        <v>0.137066485599625</v>
      </c>
      <c r="H12" s="14">
        <v>0.132281045400159</v>
      </c>
      <c r="I12" s="14">
        <v>0.16895001686705499</v>
      </c>
      <c r="J12" s="14">
        <v>0.168664917658818</v>
      </c>
      <c r="K12" s="14">
        <v>0.19531201326852901</v>
      </c>
      <c r="L12" s="14"/>
      <c r="M12" s="14">
        <v>0.16870228584199201</v>
      </c>
      <c r="N12" s="14">
        <v>0.176356165746759</v>
      </c>
      <c r="O12" s="14">
        <v>0.165089691586052</v>
      </c>
      <c r="P12" s="14">
        <v>0.126247378272238</v>
      </c>
      <c r="Q12" s="14"/>
      <c r="R12" s="14">
        <v>0.14904535101452501</v>
      </c>
      <c r="S12" s="14">
        <v>0.147302478053742</v>
      </c>
      <c r="T12" s="14">
        <v>0.153015575092807</v>
      </c>
      <c r="U12" s="14">
        <v>0.19533629669670799</v>
      </c>
      <c r="V12" s="14">
        <v>0.11824762855083799</v>
      </c>
      <c r="W12" s="14">
        <v>0.124906592882954</v>
      </c>
      <c r="X12" s="14">
        <v>0.21204536358794099</v>
      </c>
      <c r="Y12" s="14">
        <v>0.248664166481424</v>
      </c>
      <c r="Z12" s="14">
        <v>0.14517266567919501</v>
      </c>
      <c r="AA12" s="14"/>
      <c r="AB12" s="14">
        <v>0.13103148500751499</v>
      </c>
      <c r="AC12" s="14">
        <v>0.16751432799805599</v>
      </c>
      <c r="AD12" s="14">
        <v>0.167165615503682</v>
      </c>
      <c r="AE12" s="14">
        <v>0.18129822806770701</v>
      </c>
      <c r="AF12" s="14">
        <v>0.159196895350627</v>
      </c>
      <c r="AG12" s="14"/>
      <c r="AH12" s="14">
        <v>0.14156714334927301</v>
      </c>
      <c r="AI12" s="14">
        <v>0.16662155632144399</v>
      </c>
      <c r="AJ12" s="14"/>
      <c r="AK12" s="14">
        <v>0.13904638611686601</v>
      </c>
      <c r="AL12" s="14">
        <v>0.16822613819462801</v>
      </c>
      <c r="AM12" s="14"/>
      <c r="AN12" s="14">
        <v>0.15394502488240699</v>
      </c>
      <c r="AO12" s="14">
        <v>0.164292850000853</v>
      </c>
      <c r="AP12" s="14"/>
      <c r="AQ12" s="14">
        <v>0.16968421826451999</v>
      </c>
      <c r="AR12" s="14">
        <v>0.16341824846146599</v>
      </c>
      <c r="AS12" s="14">
        <v>0.134603613510479</v>
      </c>
    </row>
    <row r="13" spans="2:45" x14ac:dyDescent="0.35">
      <c r="B13" s="15" t="s">
        <v>177</v>
      </c>
      <c r="C13" s="14">
        <v>0.38562187541796999</v>
      </c>
      <c r="D13" s="14">
        <v>0.34689769488403299</v>
      </c>
      <c r="E13" s="14">
        <v>0.42457167518725097</v>
      </c>
      <c r="F13" s="14"/>
      <c r="G13" s="14">
        <v>0.28078759870256598</v>
      </c>
      <c r="H13" s="14">
        <v>0.27343848031602502</v>
      </c>
      <c r="I13" s="14">
        <v>0.37579070581503199</v>
      </c>
      <c r="J13" s="14">
        <v>0.49343156528665</v>
      </c>
      <c r="K13" s="14">
        <v>0.51139519543077705</v>
      </c>
      <c r="L13" s="14"/>
      <c r="M13" s="14">
        <v>0.328123012402049</v>
      </c>
      <c r="N13" s="14">
        <v>0.397316349916919</v>
      </c>
      <c r="O13" s="14">
        <v>0.36904108631385801</v>
      </c>
      <c r="P13" s="14">
        <v>0.45104213647666802</v>
      </c>
      <c r="Q13" s="14"/>
      <c r="R13" s="14">
        <v>0.28440319592048802</v>
      </c>
      <c r="S13" s="14">
        <v>0.47908627111450303</v>
      </c>
      <c r="T13" s="14">
        <v>0.41099205362910901</v>
      </c>
      <c r="U13" s="14">
        <v>0.39363056957003401</v>
      </c>
      <c r="V13" s="14">
        <v>0.45404825974059598</v>
      </c>
      <c r="W13" s="14">
        <v>0.35230769146812702</v>
      </c>
      <c r="X13" s="14">
        <v>0.38580147175438501</v>
      </c>
      <c r="Y13" s="14">
        <v>0.27319592733188103</v>
      </c>
      <c r="Z13" s="14">
        <v>0.39041225980444499</v>
      </c>
      <c r="AA13" s="14"/>
      <c r="AB13" s="14">
        <v>0.47370073760938602</v>
      </c>
      <c r="AC13" s="14">
        <v>0.42231306433476601</v>
      </c>
      <c r="AD13" s="14">
        <v>0.33772246664036898</v>
      </c>
      <c r="AE13" s="14">
        <v>0.29533988802664002</v>
      </c>
      <c r="AF13" s="14">
        <v>0.310428068552696</v>
      </c>
      <c r="AG13" s="14"/>
      <c r="AH13" s="14">
        <v>0.207416339384005</v>
      </c>
      <c r="AI13" s="14">
        <v>0.47125643011729901</v>
      </c>
      <c r="AJ13" s="14"/>
      <c r="AK13" s="14">
        <v>0.19544062208923499</v>
      </c>
      <c r="AL13" s="14">
        <v>0.48065414646864801</v>
      </c>
      <c r="AM13" s="14"/>
      <c r="AN13" s="14">
        <v>0.24352362962996699</v>
      </c>
      <c r="AO13" s="14">
        <v>0.50117297564879504</v>
      </c>
      <c r="AP13" s="14"/>
      <c r="AQ13" s="14">
        <v>0.27249262746550701</v>
      </c>
      <c r="AR13" s="14">
        <v>0.42814652541194498</v>
      </c>
      <c r="AS13" s="14">
        <v>0.39500698279059898</v>
      </c>
    </row>
    <row r="14" spans="2:45" x14ac:dyDescent="0.35">
      <c r="B14" s="15" t="s">
        <v>70</v>
      </c>
      <c r="C14" s="23">
        <v>2.9655861464217399E-2</v>
      </c>
      <c r="D14" s="23">
        <v>2.8823164173630102E-2</v>
      </c>
      <c r="E14" s="23">
        <v>3.0555099715316301E-2</v>
      </c>
      <c r="F14" s="23"/>
      <c r="G14" s="23">
        <v>3.61815730255408E-2</v>
      </c>
      <c r="H14" s="23">
        <v>3.5002775082337699E-2</v>
      </c>
      <c r="I14" s="23">
        <v>2.3337463638319501E-2</v>
      </c>
      <c r="J14" s="23">
        <v>3.3288403157108397E-2</v>
      </c>
      <c r="K14" s="23">
        <v>1.96273768025307E-2</v>
      </c>
      <c r="L14" s="23"/>
      <c r="M14" s="23">
        <v>2.21223584057746E-2</v>
      </c>
      <c r="N14" s="23">
        <v>2.2544888404608301E-2</v>
      </c>
      <c r="O14" s="23">
        <v>3.5281236213514901E-2</v>
      </c>
      <c r="P14" s="23">
        <v>3.67741314837495E-2</v>
      </c>
      <c r="Q14" s="23"/>
      <c r="R14" s="23">
        <v>3.2864736765085799E-2</v>
      </c>
      <c r="S14" s="23">
        <v>2.8907367180119499E-2</v>
      </c>
      <c r="T14" s="23">
        <v>2.8634445155430201E-2</v>
      </c>
      <c r="U14" s="23">
        <v>2.9924703863544601E-2</v>
      </c>
      <c r="V14" s="23">
        <v>1.15206149982147E-2</v>
      </c>
      <c r="W14" s="23">
        <v>2.98934025946965E-2</v>
      </c>
      <c r="X14" s="23">
        <v>1.6712503025176399E-2</v>
      </c>
      <c r="Y14" s="23">
        <v>2.3025454694713302E-2</v>
      </c>
      <c r="Z14" s="23">
        <v>5.2085180597755798E-2</v>
      </c>
      <c r="AA14" s="23"/>
      <c r="AB14" s="23">
        <v>4.6537177427117903E-2</v>
      </c>
      <c r="AC14" s="23">
        <v>3.3234582794480903E-2</v>
      </c>
      <c r="AD14" s="23">
        <v>2.56243920185498E-2</v>
      </c>
      <c r="AE14" s="23">
        <v>8.4094011159079E-3</v>
      </c>
      <c r="AF14" s="23">
        <v>0</v>
      </c>
      <c r="AG14" s="23"/>
      <c r="AH14" s="23">
        <v>1.9852812854391201E-2</v>
      </c>
      <c r="AI14" s="23">
        <v>2.4994740642529802E-2</v>
      </c>
      <c r="AJ14" s="23"/>
      <c r="AK14" s="23">
        <v>2.2261858165931299E-2</v>
      </c>
      <c r="AL14" s="23">
        <v>2.4522311216256799E-2</v>
      </c>
      <c r="AM14" s="23"/>
      <c r="AN14" s="23">
        <v>1.8171409357915499E-2</v>
      </c>
      <c r="AO14" s="23">
        <v>3.6403842683298403E-2</v>
      </c>
      <c r="AP14" s="23"/>
      <c r="AQ14" s="23">
        <v>1.6575970549840901E-2</v>
      </c>
      <c r="AR14" s="23">
        <v>2.5356433518212498E-2</v>
      </c>
      <c r="AS14" s="23">
        <v>4.46938628058089E-2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195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173</v>
      </c>
      <c r="C9" s="14">
        <v>6.0954276514172699E-2</v>
      </c>
      <c r="D9" s="14">
        <v>7.31971568320373E-2</v>
      </c>
      <c r="E9" s="14">
        <v>4.7655128008096799E-2</v>
      </c>
      <c r="F9" s="14"/>
      <c r="G9" s="14">
        <v>7.5799951658776898E-2</v>
      </c>
      <c r="H9" s="14">
        <v>0.10848265934856</v>
      </c>
      <c r="I9" s="14">
        <v>6.6507418119121198E-2</v>
      </c>
      <c r="J9" s="14">
        <v>2.7721193745808399E-2</v>
      </c>
      <c r="K9" s="14">
        <v>2.1211913095291201E-2</v>
      </c>
      <c r="L9" s="14"/>
      <c r="M9" s="14">
        <v>7.4723076446075704E-2</v>
      </c>
      <c r="N9" s="14">
        <v>6.6075976431453701E-2</v>
      </c>
      <c r="O9" s="14">
        <v>7.1804842872729896E-2</v>
      </c>
      <c r="P9" s="14">
        <v>3.24350310917913E-2</v>
      </c>
      <c r="Q9" s="14"/>
      <c r="R9" s="14">
        <v>0.10846681175018801</v>
      </c>
      <c r="S9" s="14">
        <v>7.0735542515752994E-2</v>
      </c>
      <c r="T9" s="14">
        <v>6.6122958292945205E-2</v>
      </c>
      <c r="U9" s="14">
        <v>2.6177418258792801E-2</v>
      </c>
      <c r="V9" s="14">
        <v>8.1188990263021694E-3</v>
      </c>
      <c r="W9" s="14">
        <v>7.1510394118986603E-2</v>
      </c>
      <c r="X9" s="14">
        <v>5.9665129347235502E-2</v>
      </c>
      <c r="Y9" s="14">
        <v>3.8752427065856299E-2</v>
      </c>
      <c r="Z9" s="14">
        <v>5.4029934698418103E-2</v>
      </c>
      <c r="AA9" s="14"/>
      <c r="AB9" s="14">
        <v>3.4409099681720699E-2</v>
      </c>
      <c r="AC9" s="14">
        <v>4.0969072897450699E-2</v>
      </c>
      <c r="AD9" s="14">
        <v>8.4473532358089604E-2</v>
      </c>
      <c r="AE9" s="14">
        <v>7.9878373339841699E-2</v>
      </c>
      <c r="AF9" s="14">
        <v>9.7713704835081405E-2</v>
      </c>
      <c r="AG9" s="14"/>
      <c r="AH9" s="14">
        <v>0.13656475019672301</v>
      </c>
      <c r="AI9" s="14">
        <v>2.9462357412631299E-2</v>
      </c>
      <c r="AJ9" s="14"/>
      <c r="AK9" s="14">
        <v>0.13092962723184401</v>
      </c>
      <c r="AL9" s="14">
        <v>3.3271227597152897E-2</v>
      </c>
      <c r="AM9" s="14"/>
      <c r="AN9" s="14">
        <v>0.100276742719464</v>
      </c>
      <c r="AO9" s="14">
        <v>2.9712751681191502E-2</v>
      </c>
      <c r="AP9" s="14"/>
      <c r="AQ9" s="14">
        <v>9.5231501517654402E-2</v>
      </c>
      <c r="AR9" s="14">
        <v>4.6816679065354201E-2</v>
      </c>
      <c r="AS9" s="14">
        <v>5.9426144689240797E-2</v>
      </c>
    </row>
    <row r="10" spans="2:45" x14ac:dyDescent="0.35">
      <c r="B10" s="15" t="s">
        <v>174</v>
      </c>
      <c r="C10" s="14">
        <v>0.135037293279889</v>
      </c>
      <c r="D10" s="14">
        <v>0.162182812737696</v>
      </c>
      <c r="E10" s="14">
        <v>0.107892094221893</v>
      </c>
      <c r="F10" s="14"/>
      <c r="G10" s="14">
        <v>0.23381639284135</v>
      </c>
      <c r="H10" s="14">
        <v>0.19342865315411301</v>
      </c>
      <c r="I10" s="14">
        <v>0.13590067781446499</v>
      </c>
      <c r="J10" s="14">
        <v>6.7030332492209396E-2</v>
      </c>
      <c r="K10" s="14">
        <v>4.3747408574977303E-2</v>
      </c>
      <c r="L10" s="14"/>
      <c r="M10" s="14">
        <v>0.15963192575687199</v>
      </c>
      <c r="N10" s="14">
        <v>0.119692265104144</v>
      </c>
      <c r="O10" s="14">
        <v>0.14845372303538101</v>
      </c>
      <c r="P10" s="14">
        <v>0.11531965924750701</v>
      </c>
      <c r="Q10" s="14"/>
      <c r="R10" s="14">
        <v>0.170912519227959</v>
      </c>
      <c r="S10" s="14">
        <v>8.9545759501033301E-2</v>
      </c>
      <c r="T10" s="14">
        <v>9.2681355965582995E-2</v>
      </c>
      <c r="U10" s="14">
        <v>0.116299217423755</v>
      </c>
      <c r="V10" s="14">
        <v>0.18306546703746501</v>
      </c>
      <c r="W10" s="14">
        <v>0.17487583305736301</v>
      </c>
      <c r="X10" s="14">
        <v>0.104192953981063</v>
      </c>
      <c r="Y10" s="14">
        <v>0.16780584746437999</v>
      </c>
      <c r="Z10" s="14">
        <v>0.14235336398612999</v>
      </c>
      <c r="AA10" s="14"/>
      <c r="AB10" s="14">
        <v>0.114637947216259</v>
      </c>
      <c r="AC10" s="14">
        <v>0.112471228502266</v>
      </c>
      <c r="AD10" s="14">
        <v>0.14290078152864899</v>
      </c>
      <c r="AE10" s="14">
        <v>0.18749046819872001</v>
      </c>
      <c r="AF10" s="14">
        <v>0.21386455021190401</v>
      </c>
      <c r="AG10" s="14"/>
      <c r="AH10" s="14">
        <v>0.22201306719001301</v>
      </c>
      <c r="AI10" s="14">
        <v>9.7641839962955099E-2</v>
      </c>
      <c r="AJ10" s="14"/>
      <c r="AK10" s="14">
        <v>0.20427625371449501</v>
      </c>
      <c r="AL10" s="14">
        <v>0.102657796673383</v>
      </c>
      <c r="AM10" s="14"/>
      <c r="AN10" s="14">
        <v>0.20286500247903699</v>
      </c>
      <c r="AO10" s="14">
        <v>8.0268002986421894E-2</v>
      </c>
      <c r="AP10" s="14"/>
      <c r="AQ10" s="14">
        <v>0.162541167420825</v>
      </c>
      <c r="AR10" s="14">
        <v>0.124261778168777</v>
      </c>
      <c r="AS10" s="14">
        <v>0.13544975630047601</v>
      </c>
    </row>
    <row r="11" spans="2:45" ht="29" x14ac:dyDescent="0.35">
      <c r="B11" s="15" t="s">
        <v>175</v>
      </c>
      <c r="C11" s="14">
        <v>0.126472419776155</v>
      </c>
      <c r="D11" s="14">
        <v>0.12704816867188301</v>
      </c>
      <c r="E11" s="14">
        <v>0.12614007044942599</v>
      </c>
      <c r="F11" s="14"/>
      <c r="G11" s="14">
        <v>0.197182000282389</v>
      </c>
      <c r="H11" s="14">
        <v>0.14652074613541599</v>
      </c>
      <c r="I11" s="14">
        <v>0.11514036553722699</v>
      </c>
      <c r="J11" s="14">
        <v>8.9231418247118305E-2</v>
      </c>
      <c r="K11" s="14">
        <v>8.8453784260408605E-2</v>
      </c>
      <c r="L11" s="14"/>
      <c r="M11" s="14">
        <v>0.124102159546939</v>
      </c>
      <c r="N11" s="14">
        <v>0.116224822333201</v>
      </c>
      <c r="O11" s="14">
        <v>0.134402245974725</v>
      </c>
      <c r="P11" s="14">
        <v>0.132817812918333</v>
      </c>
      <c r="Q11" s="14"/>
      <c r="R11" s="14">
        <v>0.160649707808388</v>
      </c>
      <c r="S11" s="14">
        <v>8.4609828443638596E-2</v>
      </c>
      <c r="T11" s="14">
        <v>0.13613525394058401</v>
      </c>
      <c r="U11" s="14">
        <v>0.10400033280859899</v>
      </c>
      <c r="V11" s="14">
        <v>0.134087210986579</v>
      </c>
      <c r="W11" s="14">
        <v>0.16323090033146601</v>
      </c>
      <c r="X11" s="14">
        <v>0.105480238520977</v>
      </c>
      <c r="Y11" s="14">
        <v>0.13254660802659199</v>
      </c>
      <c r="Z11" s="14">
        <v>0.12768258833526699</v>
      </c>
      <c r="AA11" s="14"/>
      <c r="AB11" s="14">
        <v>0.103872180455989</v>
      </c>
      <c r="AC11" s="14">
        <v>0.12245062890673</v>
      </c>
      <c r="AD11" s="14">
        <v>0.14258512765090101</v>
      </c>
      <c r="AE11" s="14">
        <v>0.124974724252422</v>
      </c>
      <c r="AF11" s="14">
        <v>0.22011517228181701</v>
      </c>
      <c r="AG11" s="14"/>
      <c r="AH11" s="14">
        <v>0.16348464201692001</v>
      </c>
      <c r="AI11" s="14">
        <v>0.107938600125194</v>
      </c>
      <c r="AJ11" s="14"/>
      <c r="AK11" s="14">
        <v>0.15711834927797699</v>
      </c>
      <c r="AL11" s="14">
        <v>0.111613558748037</v>
      </c>
      <c r="AM11" s="14"/>
      <c r="AN11" s="14">
        <v>0.150386288893812</v>
      </c>
      <c r="AO11" s="14">
        <v>0.107659909298279</v>
      </c>
      <c r="AP11" s="14"/>
      <c r="AQ11" s="14">
        <v>0.11853892866283799</v>
      </c>
      <c r="AR11" s="14">
        <v>0.129134231233721</v>
      </c>
      <c r="AS11" s="14">
        <v>0.140277296434446</v>
      </c>
    </row>
    <row r="12" spans="2:45" x14ac:dyDescent="0.35">
      <c r="B12" s="15" t="s">
        <v>176</v>
      </c>
      <c r="C12" s="14">
        <v>0.13096648521524601</v>
      </c>
      <c r="D12" s="14">
        <v>0.13481581322109101</v>
      </c>
      <c r="E12" s="14">
        <v>0.127337378994199</v>
      </c>
      <c r="F12" s="14"/>
      <c r="G12" s="14">
        <v>0.15308639940237401</v>
      </c>
      <c r="H12" s="14">
        <v>0.124933882117206</v>
      </c>
      <c r="I12" s="14">
        <v>0.12609732964519499</v>
      </c>
      <c r="J12" s="14">
        <v>0.12297205237405601</v>
      </c>
      <c r="K12" s="14">
        <v>0.131331848679205</v>
      </c>
      <c r="L12" s="14"/>
      <c r="M12" s="14">
        <v>0.169859782371099</v>
      </c>
      <c r="N12" s="14">
        <v>0.13928880475934</v>
      </c>
      <c r="O12" s="14">
        <v>9.7786105453519997E-2</v>
      </c>
      <c r="P12" s="14">
        <v>0.11211599809830999</v>
      </c>
      <c r="Q12" s="14"/>
      <c r="R12" s="14">
        <v>0.14408184520422701</v>
      </c>
      <c r="S12" s="14">
        <v>0.145878385479314</v>
      </c>
      <c r="T12" s="14">
        <v>0.11612001156933401</v>
      </c>
      <c r="U12" s="14">
        <v>0.108472022395561</v>
      </c>
      <c r="V12" s="14">
        <v>0.151782791395457</v>
      </c>
      <c r="W12" s="14">
        <v>0.108506328824856</v>
      </c>
      <c r="X12" s="14">
        <v>0.121871732129465</v>
      </c>
      <c r="Y12" s="14">
        <v>0.18661193984920901</v>
      </c>
      <c r="Z12" s="14">
        <v>0.11542935782234399</v>
      </c>
      <c r="AA12" s="14"/>
      <c r="AB12" s="14">
        <v>9.5728860951127898E-2</v>
      </c>
      <c r="AC12" s="14">
        <v>0.14224067376444599</v>
      </c>
      <c r="AD12" s="14">
        <v>0.15035220078015399</v>
      </c>
      <c r="AE12" s="14">
        <v>0.15373350165310601</v>
      </c>
      <c r="AF12" s="14">
        <v>0.13765613696906201</v>
      </c>
      <c r="AG12" s="14"/>
      <c r="AH12" s="14">
        <v>0.13685040766098</v>
      </c>
      <c r="AI12" s="14">
        <v>0.131803615019181</v>
      </c>
      <c r="AJ12" s="14"/>
      <c r="AK12" s="14">
        <v>0.15090810442022401</v>
      </c>
      <c r="AL12" s="14">
        <v>0.12455062288705999</v>
      </c>
      <c r="AM12" s="14"/>
      <c r="AN12" s="14">
        <v>0.14287632278975601</v>
      </c>
      <c r="AO12" s="14">
        <v>0.120760429546397</v>
      </c>
      <c r="AP12" s="14"/>
      <c r="AQ12" s="14">
        <v>0.17595417730287</v>
      </c>
      <c r="AR12" s="14">
        <v>0.118259431625917</v>
      </c>
      <c r="AS12" s="14">
        <v>0.12687644005798099</v>
      </c>
    </row>
    <row r="13" spans="2:45" x14ac:dyDescent="0.35">
      <c r="B13" s="15" t="s">
        <v>177</v>
      </c>
      <c r="C13" s="14">
        <v>0.506353306712786</v>
      </c>
      <c r="D13" s="14">
        <v>0.46560843460469498</v>
      </c>
      <c r="E13" s="14">
        <v>0.54758129538682798</v>
      </c>
      <c r="F13" s="14"/>
      <c r="G13" s="14">
        <v>0.30577173522450202</v>
      </c>
      <c r="H13" s="14">
        <v>0.372484272168501</v>
      </c>
      <c r="I13" s="14">
        <v>0.51663546478767597</v>
      </c>
      <c r="J13" s="14">
        <v>0.66610547471273096</v>
      </c>
      <c r="K13" s="14">
        <v>0.669189857898977</v>
      </c>
      <c r="L13" s="14"/>
      <c r="M13" s="14">
        <v>0.43849528426861201</v>
      </c>
      <c r="N13" s="14">
        <v>0.52696901900952098</v>
      </c>
      <c r="O13" s="14">
        <v>0.50899422555791596</v>
      </c>
      <c r="P13" s="14">
        <v>0.55249877595718999</v>
      </c>
      <c r="Q13" s="14"/>
      <c r="R13" s="14">
        <v>0.37517343493827798</v>
      </c>
      <c r="S13" s="14">
        <v>0.558576559977083</v>
      </c>
      <c r="T13" s="14">
        <v>0.54568166307639498</v>
      </c>
      <c r="U13" s="14">
        <v>0.59592512699763001</v>
      </c>
      <c r="V13" s="14">
        <v>0.50279628911332996</v>
      </c>
      <c r="W13" s="14">
        <v>0.44301309400703398</v>
      </c>
      <c r="X13" s="14">
        <v>0.58780948851283099</v>
      </c>
      <c r="Y13" s="14">
        <v>0.42223958527392003</v>
      </c>
      <c r="Z13" s="14">
        <v>0.51846914496671304</v>
      </c>
      <c r="AA13" s="14"/>
      <c r="AB13" s="14">
        <v>0.59400174858100696</v>
      </c>
      <c r="AC13" s="14">
        <v>0.53985479836076899</v>
      </c>
      <c r="AD13" s="14">
        <v>0.44994792237930897</v>
      </c>
      <c r="AE13" s="14">
        <v>0.422419138111578</v>
      </c>
      <c r="AF13" s="14">
        <v>0.33065043570213598</v>
      </c>
      <c r="AG13" s="14"/>
      <c r="AH13" s="14">
        <v>0.31967110747250199</v>
      </c>
      <c r="AI13" s="14">
        <v>0.59437505995655904</v>
      </c>
      <c r="AJ13" s="14"/>
      <c r="AK13" s="14">
        <v>0.32771919030053498</v>
      </c>
      <c r="AL13" s="14">
        <v>0.59107779985319697</v>
      </c>
      <c r="AM13" s="14"/>
      <c r="AN13" s="14">
        <v>0.37142358030147599</v>
      </c>
      <c r="AO13" s="14">
        <v>0.61962878403691801</v>
      </c>
      <c r="AP13" s="14"/>
      <c r="AQ13" s="14">
        <v>0.41954906823756299</v>
      </c>
      <c r="AR13" s="14">
        <v>0.54600465902325601</v>
      </c>
      <c r="AS13" s="14">
        <v>0.47543195410657602</v>
      </c>
    </row>
    <row r="14" spans="2:45" x14ac:dyDescent="0.35">
      <c r="B14" s="15" t="s">
        <v>70</v>
      </c>
      <c r="C14" s="23">
        <v>4.0216218501751298E-2</v>
      </c>
      <c r="D14" s="23">
        <v>3.7147613932597703E-2</v>
      </c>
      <c r="E14" s="23">
        <v>4.3394032939558E-2</v>
      </c>
      <c r="F14" s="23"/>
      <c r="G14" s="23">
        <v>3.4343520590608398E-2</v>
      </c>
      <c r="H14" s="23">
        <v>5.4149787076204298E-2</v>
      </c>
      <c r="I14" s="23">
        <v>3.9718744096315803E-2</v>
      </c>
      <c r="J14" s="23">
        <v>2.6939528428077501E-2</v>
      </c>
      <c r="K14" s="23">
        <v>4.6065187491140899E-2</v>
      </c>
      <c r="L14" s="23"/>
      <c r="M14" s="23">
        <v>3.3187771610402497E-2</v>
      </c>
      <c r="N14" s="23">
        <v>3.17491123623403E-2</v>
      </c>
      <c r="O14" s="23">
        <v>3.8558857105727699E-2</v>
      </c>
      <c r="P14" s="23">
        <v>5.4812722686867897E-2</v>
      </c>
      <c r="Q14" s="23"/>
      <c r="R14" s="23">
        <v>4.07156810709597E-2</v>
      </c>
      <c r="S14" s="23">
        <v>5.0653924083178002E-2</v>
      </c>
      <c r="T14" s="23">
        <v>4.3258757155159401E-2</v>
      </c>
      <c r="U14" s="23">
        <v>4.91258821156626E-2</v>
      </c>
      <c r="V14" s="23">
        <v>2.0149342440867399E-2</v>
      </c>
      <c r="W14" s="23">
        <v>3.8863449660295202E-2</v>
      </c>
      <c r="X14" s="23">
        <v>2.0980457508427999E-2</v>
      </c>
      <c r="Y14" s="23">
        <v>5.2043592320042797E-2</v>
      </c>
      <c r="Z14" s="23">
        <v>4.2035610191126602E-2</v>
      </c>
      <c r="AA14" s="23"/>
      <c r="AB14" s="23">
        <v>5.7350163113896298E-2</v>
      </c>
      <c r="AC14" s="23">
        <v>4.2013597568337398E-2</v>
      </c>
      <c r="AD14" s="23">
        <v>2.9740435302896401E-2</v>
      </c>
      <c r="AE14" s="23">
        <v>3.1503794444332101E-2</v>
      </c>
      <c r="AF14" s="23">
        <v>0</v>
      </c>
      <c r="AG14" s="23"/>
      <c r="AH14" s="23">
        <v>2.1416025462861601E-2</v>
      </c>
      <c r="AI14" s="23">
        <v>3.8778527523480398E-2</v>
      </c>
      <c r="AJ14" s="23"/>
      <c r="AK14" s="23">
        <v>2.9048475054923702E-2</v>
      </c>
      <c r="AL14" s="23">
        <v>3.6828994241169297E-2</v>
      </c>
      <c r="AM14" s="23"/>
      <c r="AN14" s="23">
        <v>3.2172062816456203E-2</v>
      </c>
      <c r="AO14" s="23">
        <v>4.1970122450792999E-2</v>
      </c>
      <c r="AP14" s="23"/>
      <c r="AQ14" s="23">
        <v>2.8185156858250598E-2</v>
      </c>
      <c r="AR14" s="23">
        <v>3.5523220882974597E-2</v>
      </c>
      <c r="AS14" s="23">
        <v>6.2538408411280305E-2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J20"/>
  <sheetViews>
    <sheetView showGridLines="0" workbookViewId="0">
      <pane xSplit="2" topLeftCell="C1" activePane="topRight" state="frozen"/>
      <selection pane="topRight" activeCell="C18" sqref="C18"/>
    </sheetView>
  </sheetViews>
  <sheetFormatPr defaultColWidth="10.90625" defaultRowHeight="14.5" x14ac:dyDescent="0.35"/>
  <cols>
    <col min="2" max="2" width="25.7265625" customWidth="1"/>
    <col min="3" max="10" width="20.7265625" customWidth="1"/>
  </cols>
  <sheetData>
    <row r="2" spans="2:10" ht="40" customHeight="1" x14ac:dyDescent="0.35">
      <c r="D2" s="33" t="s">
        <v>202</v>
      </c>
      <c r="E2" s="30"/>
      <c r="F2" s="30"/>
      <c r="G2" s="30"/>
      <c r="H2" s="30"/>
      <c r="I2" s="30"/>
      <c r="J2" s="30"/>
    </row>
    <row r="6" spans="2:10" ht="50" customHeight="1" x14ac:dyDescent="0.35">
      <c r="B6" s="17" t="s">
        <v>15</v>
      </c>
      <c r="C6" s="17" t="s">
        <v>166</v>
      </c>
      <c r="D6" s="17" t="s">
        <v>167</v>
      </c>
      <c r="E6" s="17" t="s">
        <v>168</v>
      </c>
      <c r="F6" s="17" t="s">
        <v>169</v>
      </c>
      <c r="G6" s="17" t="s">
        <v>170</v>
      </c>
      <c r="H6" s="17" t="s">
        <v>171</v>
      </c>
      <c r="I6" s="17" t="s">
        <v>172</v>
      </c>
    </row>
    <row r="7" spans="2:10" ht="43.5" x14ac:dyDescent="0.35">
      <c r="B7" s="15" t="s">
        <v>196</v>
      </c>
      <c r="C7" s="14">
        <v>0.40796690423596599</v>
      </c>
      <c r="D7" s="14">
        <v>0.23984212336868899</v>
      </c>
      <c r="E7" s="14">
        <v>0.204637897104852</v>
      </c>
      <c r="F7" s="14">
        <v>0.34558234909629099</v>
      </c>
      <c r="G7" s="14">
        <v>0.34755795917219001</v>
      </c>
      <c r="H7" s="14">
        <v>0.180630368743465</v>
      </c>
      <c r="I7" s="14">
        <v>0.14791731929565699</v>
      </c>
    </row>
    <row r="8" spans="2:10" ht="43.5" x14ac:dyDescent="0.35">
      <c r="B8" s="15" t="s">
        <v>197</v>
      </c>
      <c r="C8" s="14">
        <v>0.29375609381043299</v>
      </c>
      <c r="D8" s="14">
        <v>0.282251467053871</v>
      </c>
      <c r="E8" s="14">
        <v>0.26523815583596</v>
      </c>
      <c r="F8" s="14">
        <v>0.29065650352350197</v>
      </c>
      <c r="G8" s="14">
        <v>0.24854748619887701</v>
      </c>
      <c r="H8" s="14">
        <v>0.24992419920022599</v>
      </c>
      <c r="I8" s="14">
        <v>0.21146925324923599</v>
      </c>
    </row>
    <row r="9" spans="2:10" ht="58" x14ac:dyDescent="0.35">
      <c r="B9" s="15" t="s">
        <v>198</v>
      </c>
      <c r="C9" s="14">
        <v>0.187424494262806</v>
      </c>
      <c r="D9" s="14">
        <v>0.22487957904639899</v>
      </c>
      <c r="E9" s="14">
        <v>0.24116778793975799</v>
      </c>
      <c r="F9" s="14">
        <v>0.173025273643718</v>
      </c>
      <c r="G9" s="14">
        <v>0.14675674695802299</v>
      </c>
      <c r="H9" s="14">
        <v>0.22059489191913001</v>
      </c>
      <c r="I9" s="14">
        <v>0.27196610534110599</v>
      </c>
    </row>
    <row r="10" spans="2:10" ht="43.5" x14ac:dyDescent="0.35">
      <c r="B10" s="15" t="s">
        <v>199</v>
      </c>
      <c r="C10" s="14">
        <v>4.7944219398898598E-2</v>
      </c>
      <c r="D10" s="14">
        <v>0.112758134857235</v>
      </c>
      <c r="E10" s="14">
        <v>0.10277517750937901</v>
      </c>
      <c r="F10" s="14">
        <v>5.5235712440108102E-2</v>
      </c>
      <c r="G10" s="14">
        <v>6.0298544688704901E-2</v>
      </c>
      <c r="H10" s="14">
        <v>0.11787441740451</v>
      </c>
      <c r="I10" s="14">
        <v>0.15037816683263799</v>
      </c>
    </row>
    <row r="11" spans="2:10" ht="43.5" x14ac:dyDescent="0.35">
      <c r="B11" s="15" t="s">
        <v>200</v>
      </c>
      <c r="C11" s="14">
        <v>2.22340957661014E-2</v>
      </c>
      <c r="D11" s="14">
        <v>5.9614774096564002E-2</v>
      </c>
      <c r="E11" s="14">
        <v>4.8304379657247702E-2</v>
      </c>
      <c r="F11" s="14">
        <v>3.3548370076034097E-2</v>
      </c>
      <c r="G11" s="14">
        <v>3.1108897732144099E-2</v>
      </c>
      <c r="H11" s="14">
        <v>5.5768060445617398E-2</v>
      </c>
      <c r="I11" s="14">
        <v>8.5025366618094803E-2</v>
      </c>
    </row>
    <row r="12" spans="2:10" ht="29" x14ac:dyDescent="0.35">
      <c r="B12" s="15" t="s">
        <v>201</v>
      </c>
      <c r="C12" s="14">
        <v>2.2611035260451599E-2</v>
      </c>
      <c r="D12" s="14">
        <v>5.8803172232322697E-2</v>
      </c>
      <c r="E12" s="14">
        <v>9.6694361831062198E-2</v>
      </c>
      <c r="F12" s="14">
        <v>7.6167260005841494E-2</v>
      </c>
      <c r="G12" s="14">
        <v>0.137124444205595</v>
      </c>
      <c r="H12" s="14">
        <v>0.13430801143937199</v>
      </c>
      <c r="I12" s="14">
        <v>0.101650158319324</v>
      </c>
    </row>
    <row r="13" spans="2:10" x14ac:dyDescent="0.35">
      <c r="B13" s="15" t="s">
        <v>70</v>
      </c>
      <c r="C13" s="14">
        <v>1.80631572653423E-2</v>
      </c>
      <c r="D13" s="14">
        <v>2.1850749344918999E-2</v>
      </c>
      <c r="E13" s="14">
        <v>4.1182240121740703E-2</v>
      </c>
      <c r="F13" s="14">
        <v>2.5784531214505101E-2</v>
      </c>
      <c r="G13" s="14">
        <v>2.86059210444655E-2</v>
      </c>
      <c r="H13" s="14">
        <v>4.0900050847680301E-2</v>
      </c>
      <c r="I13" s="14">
        <v>3.1593630343944502E-2</v>
      </c>
    </row>
    <row r="14" spans="2:10" x14ac:dyDescent="0.35">
      <c r="B14" s="16"/>
      <c r="C14" s="16"/>
      <c r="D14" s="16"/>
      <c r="E14" s="16"/>
      <c r="F14" s="16"/>
      <c r="G14" s="16"/>
      <c r="H14" s="16"/>
      <c r="I14" s="16"/>
    </row>
    <row r="15" spans="2:10" x14ac:dyDescent="0.35">
      <c r="B15" t="s">
        <v>74</v>
      </c>
    </row>
    <row r="16" spans="2:10" x14ac:dyDescent="0.35">
      <c r="B16" t="s">
        <v>75</v>
      </c>
    </row>
    <row r="20" spans="2:2" x14ac:dyDescent="0.35">
      <c r="B20"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203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0.40796690423596599</v>
      </c>
      <c r="D9" s="14">
        <v>0.40546150790649099</v>
      </c>
      <c r="E9" s="14">
        <v>0.41038757402925302</v>
      </c>
      <c r="F9" s="14"/>
      <c r="G9" s="14">
        <v>0.429074998837227</v>
      </c>
      <c r="H9" s="14">
        <v>0.39642188022998498</v>
      </c>
      <c r="I9" s="14">
        <v>0.36392383144783302</v>
      </c>
      <c r="J9" s="14">
        <v>0.42210183401959001</v>
      </c>
      <c r="K9" s="14">
        <v>0.43697760220208498</v>
      </c>
      <c r="L9" s="14"/>
      <c r="M9" s="14">
        <v>0.42520676103417698</v>
      </c>
      <c r="N9" s="14">
        <v>0.38827949020289898</v>
      </c>
      <c r="O9" s="14">
        <v>0.45134347920670298</v>
      </c>
      <c r="P9" s="14">
        <v>0.36821681541053902</v>
      </c>
      <c r="Q9" s="14"/>
      <c r="R9" s="14">
        <v>0.42915845375609402</v>
      </c>
      <c r="S9" s="14">
        <v>0.43121432418843297</v>
      </c>
      <c r="T9" s="14">
        <v>0.42653167530394598</v>
      </c>
      <c r="U9" s="14">
        <v>0.40691532077117498</v>
      </c>
      <c r="V9" s="14">
        <v>0.44182045986854301</v>
      </c>
      <c r="W9" s="14">
        <v>0.33253031274089001</v>
      </c>
      <c r="X9" s="14">
        <v>0.360791931221697</v>
      </c>
      <c r="Y9" s="14">
        <v>0.39593357327918699</v>
      </c>
      <c r="Z9" s="14">
        <v>0.415684009846916</v>
      </c>
      <c r="AA9" s="14"/>
      <c r="AB9" s="14">
        <v>0.38399196154882198</v>
      </c>
      <c r="AC9" s="14">
        <v>0.39396313044104497</v>
      </c>
      <c r="AD9" s="14">
        <v>0.44544362499134899</v>
      </c>
      <c r="AE9" s="14">
        <v>0.429815315353895</v>
      </c>
      <c r="AF9" s="14">
        <v>0.41951262621547802</v>
      </c>
      <c r="AG9" s="14"/>
      <c r="AH9" s="14">
        <v>0.39138479346240301</v>
      </c>
      <c r="AI9" s="14">
        <v>0.43104393904048</v>
      </c>
      <c r="AJ9" s="14"/>
      <c r="AK9" s="14">
        <v>0.40630963641138701</v>
      </c>
      <c r="AL9" s="14">
        <v>0.42378412266874099</v>
      </c>
      <c r="AM9" s="14"/>
      <c r="AN9" s="14">
        <v>0.41539471880235201</v>
      </c>
      <c r="AO9" s="14">
        <v>0.40105519508804399</v>
      </c>
      <c r="AP9" s="14"/>
      <c r="AQ9" s="14">
        <v>0.44498679900794202</v>
      </c>
      <c r="AR9" s="14">
        <v>0.40116282680787702</v>
      </c>
      <c r="AS9" s="14">
        <v>0.36866070792844002</v>
      </c>
    </row>
    <row r="10" spans="2:45" ht="43.5" x14ac:dyDescent="0.35">
      <c r="B10" s="15" t="s">
        <v>197</v>
      </c>
      <c r="C10" s="14">
        <v>0.29375609381043299</v>
      </c>
      <c r="D10" s="14">
        <v>0.29491420195044299</v>
      </c>
      <c r="E10" s="14">
        <v>0.292108566612651</v>
      </c>
      <c r="F10" s="14"/>
      <c r="G10" s="14">
        <v>0.30565099427794501</v>
      </c>
      <c r="H10" s="14">
        <v>0.30981800454224201</v>
      </c>
      <c r="I10" s="14">
        <v>0.29568605375294599</v>
      </c>
      <c r="J10" s="14">
        <v>0.26673283506871098</v>
      </c>
      <c r="K10" s="14">
        <v>0.29255464339466503</v>
      </c>
      <c r="L10" s="14"/>
      <c r="M10" s="14">
        <v>0.30901996994070602</v>
      </c>
      <c r="N10" s="14">
        <v>0.30740603487360502</v>
      </c>
      <c r="O10" s="14">
        <v>0.266419190293535</v>
      </c>
      <c r="P10" s="14">
        <v>0.28678043013772703</v>
      </c>
      <c r="Q10" s="14"/>
      <c r="R10" s="14">
        <v>0.25925156614915401</v>
      </c>
      <c r="S10" s="14">
        <v>0.27467400003334702</v>
      </c>
      <c r="T10" s="14">
        <v>0.27513320175233003</v>
      </c>
      <c r="U10" s="14">
        <v>0.33061444164435899</v>
      </c>
      <c r="V10" s="14">
        <v>0.23663959441376201</v>
      </c>
      <c r="W10" s="14">
        <v>0.36981079293145103</v>
      </c>
      <c r="X10" s="14">
        <v>0.318932987704374</v>
      </c>
      <c r="Y10" s="14">
        <v>0.31678435129180799</v>
      </c>
      <c r="Z10" s="14">
        <v>0.29526925422482397</v>
      </c>
      <c r="AA10" s="14"/>
      <c r="AB10" s="14">
        <v>0.29157432138727601</v>
      </c>
      <c r="AC10" s="14">
        <v>0.26942630837254899</v>
      </c>
      <c r="AD10" s="14">
        <v>0.29460194851640598</v>
      </c>
      <c r="AE10" s="14">
        <v>0.345165435209981</v>
      </c>
      <c r="AF10" s="14">
        <v>0.36706108435767199</v>
      </c>
      <c r="AG10" s="14"/>
      <c r="AH10" s="14">
        <v>0.346295040494499</v>
      </c>
      <c r="AI10" s="14">
        <v>0.26960424784809001</v>
      </c>
      <c r="AJ10" s="14"/>
      <c r="AK10" s="14">
        <v>0.31265813818924898</v>
      </c>
      <c r="AL10" s="14">
        <v>0.28533293456312597</v>
      </c>
      <c r="AM10" s="14"/>
      <c r="AN10" s="14">
        <v>0.30996531593615201</v>
      </c>
      <c r="AO10" s="14">
        <v>0.285561091138618</v>
      </c>
      <c r="AP10" s="14"/>
      <c r="AQ10" s="14">
        <v>0.32593950057334098</v>
      </c>
      <c r="AR10" s="14">
        <v>0.294472536596736</v>
      </c>
      <c r="AS10" s="14">
        <v>0.26254241608583501</v>
      </c>
    </row>
    <row r="11" spans="2:45" ht="58" x14ac:dyDescent="0.35">
      <c r="B11" s="15" t="s">
        <v>198</v>
      </c>
      <c r="C11" s="14">
        <v>0.187424494262806</v>
      </c>
      <c r="D11" s="14">
        <v>0.189417245262299</v>
      </c>
      <c r="E11" s="14">
        <v>0.18578129824509701</v>
      </c>
      <c r="F11" s="14"/>
      <c r="G11" s="14">
        <v>0.19785373700740999</v>
      </c>
      <c r="H11" s="14">
        <v>0.19126563972358099</v>
      </c>
      <c r="I11" s="14">
        <v>0.210532295165999</v>
      </c>
      <c r="J11" s="14">
        <v>0.18452265525597999</v>
      </c>
      <c r="K11" s="14">
        <v>0.14718486958715599</v>
      </c>
      <c r="L11" s="14"/>
      <c r="M11" s="14">
        <v>0.17981687346597</v>
      </c>
      <c r="N11" s="14">
        <v>0.19850382465831201</v>
      </c>
      <c r="O11" s="14">
        <v>0.174523221127033</v>
      </c>
      <c r="P11" s="14">
        <v>0.19916628211870299</v>
      </c>
      <c r="Q11" s="14"/>
      <c r="R11" s="14">
        <v>0.22356129785649601</v>
      </c>
      <c r="S11" s="14">
        <v>0.161942767546954</v>
      </c>
      <c r="T11" s="14">
        <v>0.18928562824551701</v>
      </c>
      <c r="U11" s="14">
        <v>0.158704363864936</v>
      </c>
      <c r="V11" s="14">
        <v>0.24501734912029099</v>
      </c>
      <c r="W11" s="14">
        <v>0.14464720691979299</v>
      </c>
      <c r="X11" s="14">
        <v>0.21108286106535601</v>
      </c>
      <c r="Y11" s="14">
        <v>0.214541457351306</v>
      </c>
      <c r="Z11" s="14">
        <v>0.161755613430315</v>
      </c>
      <c r="AA11" s="14"/>
      <c r="AB11" s="14">
        <v>0.170407518602085</v>
      </c>
      <c r="AC11" s="14">
        <v>0.209184670797227</v>
      </c>
      <c r="AD11" s="14">
        <v>0.18431911705378401</v>
      </c>
      <c r="AE11" s="14">
        <v>0.17899826940838401</v>
      </c>
      <c r="AF11" s="14">
        <v>0.18533011210047301</v>
      </c>
      <c r="AG11" s="14"/>
      <c r="AH11" s="14">
        <v>0.17105533453368299</v>
      </c>
      <c r="AI11" s="14">
        <v>0.190924677749958</v>
      </c>
      <c r="AJ11" s="14"/>
      <c r="AK11" s="14">
        <v>0.19486646113744899</v>
      </c>
      <c r="AL11" s="14">
        <v>0.181416178195031</v>
      </c>
      <c r="AM11" s="14"/>
      <c r="AN11" s="14">
        <v>0.196974091164733</v>
      </c>
      <c r="AO11" s="14">
        <v>0.179098036395654</v>
      </c>
      <c r="AP11" s="14"/>
      <c r="AQ11" s="14">
        <v>0.16746438348656101</v>
      </c>
      <c r="AR11" s="14">
        <v>0.19431909876793299</v>
      </c>
      <c r="AS11" s="14">
        <v>0.21215639958848101</v>
      </c>
    </row>
    <row r="12" spans="2:45" ht="43.5" x14ac:dyDescent="0.35">
      <c r="B12" s="15" t="s">
        <v>199</v>
      </c>
      <c r="C12" s="14">
        <v>4.7944219398898598E-2</v>
      </c>
      <c r="D12" s="14">
        <v>5.3038699296966099E-2</v>
      </c>
      <c r="E12" s="14">
        <v>4.2894303193771299E-2</v>
      </c>
      <c r="F12" s="14"/>
      <c r="G12" s="14">
        <v>3.9749382931485999E-2</v>
      </c>
      <c r="H12" s="14">
        <v>5.3090917566663003E-2</v>
      </c>
      <c r="I12" s="14">
        <v>5.9981487392533998E-2</v>
      </c>
      <c r="J12" s="14">
        <v>4.1879248691294599E-2</v>
      </c>
      <c r="K12" s="14">
        <v>4.2775757707317098E-2</v>
      </c>
      <c r="L12" s="14"/>
      <c r="M12" s="14">
        <v>3.8088240908533702E-2</v>
      </c>
      <c r="N12" s="14">
        <v>4.6891693687436301E-2</v>
      </c>
      <c r="O12" s="14">
        <v>5.2447066126155899E-2</v>
      </c>
      <c r="P12" s="14">
        <v>5.6660954933143402E-2</v>
      </c>
      <c r="Q12" s="14"/>
      <c r="R12" s="14">
        <v>4.75428886255174E-2</v>
      </c>
      <c r="S12" s="14">
        <v>7.5424271425634501E-2</v>
      </c>
      <c r="T12" s="14">
        <v>4.3491732075353298E-2</v>
      </c>
      <c r="U12" s="14">
        <v>3.4264082073137102E-2</v>
      </c>
      <c r="V12" s="14">
        <v>5.2603373289688803E-3</v>
      </c>
      <c r="W12" s="14">
        <v>5.9411607913447698E-2</v>
      </c>
      <c r="X12" s="14">
        <v>5.6344819844254802E-2</v>
      </c>
      <c r="Y12" s="14">
        <v>2.3429380027645299E-2</v>
      </c>
      <c r="Z12" s="14">
        <v>5.33790423576899E-2</v>
      </c>
      <c r="AA12" s="14"/>
      <c r="AB12" s="14">
        <v>6.9886169750931801E-2</v>
      </c>
      <c r="AC12" s="14">
        <v>4.9065284293966303E-2</v>
      </c>
      <c r="AD12" s="14">
        <v>4.0839568613104602E-2</v>
      </c>
      <c r="AE12" s="14">
        <v>2.0236569692275799E-2</v>
      </c>
      <c r="AF12" s="14">
        <v>2.8096177326376998E-2</v>
      </c>
      <c r="AG12" s="14"/>
      <c r="AH12" s="14">
        <v>5.3419893037924902E-2</v>
      </c>
      <c r="AI12" s="14">
        <v>4.1717547501749497E-2</v>
      </c>
      <c r="AJ12" s="14"/>
      <c r="AK12" s="14">
        <v>4.5758857851658501E-2</v>
      </c>
      <c r="AL12" s="14">
        <v>4.4508163735395498E-2</v>
      </c>
      <c r="AM12" s="14"/>
      <c r="AN12" s="14">
        <v>4.4084792473155499E-2</v>
      </c>
      <c r="AO12" s="14">
        <v>5.0228478886790301E-2</v>
      </c>
      <c r="AP12" s="14"/>
      <c r="AQ12" s="14">
        <v>3.08100443361288E-2</v>
      </c>
      <c r="AR12" s="14">
        <v>5.3582418834169802E-2</v>
      </c>
      <c r="AS12" s="14">
        <v>4.1485929848559103E-2</v>
      </c>
    </row>
    <row r="13" spans="2:45" ht="43.5" x14ac:dyDescent="0.35">
      <c r="B13" s="15" t="s">
        <v>200</v>
      </c>
      <c r="C13" s="14">
        <v>2.22340957661014E-2</v>
      </c>
      <c r="D13" s="14">
        <v>2.21442914382298E-2</v>
      </c>
      <c r="E13" s="14">
        <v>2.2368559063176498E-2</v>
      </c>
      <c r="F13" s="14"/>
      <c r="G13" s="14">
        <v>1.4165223534523E-2</v>
      </c>
      <c r="H13" s="14">
        <v>2.1403485316742198E-2</v>
      </c>
      <c r="I13" s="14">
        <v>1.9211707187831498E-2</v>
      </c>
      <c r="J13" s="14">
        <v>2.4669816180247502E-2</v>
      </c>
      <c r="K13" s="14">
        <v>3.2297004296500897E-2</v>
      </c>
      <c r="L13" s="14"/>
      <c r="M13" s="14">
        <v>1.86185857972914E-2</v>
      </c>
      <c r="N13" s="14">
        <v>1.87957598545581E-2</v>
      </c>
      <c r="O13" s="14">
        <v>2.0779224169522301E-2</v>
      </c>
      <c r="P13" s="14">
        <v>3.14285462613203E-2</v>
      </c>
      <c r="Q13" s="14"/>
      <c r="R13" s="14">
        <v>1.9549755491929301E-2</v>
      </c>
      <c r="S13" s="14">
        <v>2.3717867460734898E-2</v>
      </c>
      <c r="T13" s="14">
        <v>5.8831723524039002E-3</v>
      </c>
      <c r="U13" s="14">
        <v>4.04576776962167E-2</v>
      </c>
      <c r="V13" s="14">
        <v>2.78930736501419E-2</v>
      </c>
      <c r="W13" s="14">
        <v>1.6698895318593501E-2</v>
      </c>
      <c r="X13" s="14">
        <v>1.3589799463215001E-2</v>
      </c>
      <c r="Y13" s="14">
        <v>2.7562911899145101E-2</v>
      </c>
      <c r="Z13" s="14">
        <v>2.5775384294055299E-2</v>
      </c>
      <c r="AA13" s="14"/>
      <c r="AB13" s="14">
        <v>2.1888390964225301E-2</v>
      </c>
      <c r="AC13" s="14">
        <v>3.4708762571156002E-2</v>
      </c>
      <c r="AD13" s="14">
        <v>1.74219750300167E-2</v>
      </c>
      <c r="AE13" s="14">
        <v>1.0347809759969601E-2</v>
      </c>
      <c r="AF13" s="14">
        <v>0</v>
      </c>
      <c r="AG13" s="14"/>
      <c r="AH13" s="14">
        <v>2.3741380000785399E-2</v>
      </c>
      <c r="AI13" s="14">
        <v>1.9759679490736599E-2</v>
      </c>
      <c r="AJ13" s="14"/>
      <c r="AK13" s="14">
        <v>1.7389915458386099E-2</v>
      </c>
      <c r="AL13" s="14">
        <v>2.3500515281262301E-2</v>
      </c>
      <c r="AM13" s="14"/>
      <c r="AN13" s="14">
        <v>1.36765104020152E-2</v>
      </c>
      <c r="AO13" s="14">
        <v>2.9667724793315801E-2</v>
      </c>
      <c r="AP13" s="14"/>
      <c r="AQ13" s="14">
        <v>2.0041444567289599E-2</v>
      </c>
      <c r="AR13" s="14">
        <v>1.9703635055757399E-2</v>
      </c>
      <c r="AS13" s="14">
        <v>3.4825650776849203E-2</v>
      </c>
    </row>
    <row r="14" spans="2:45" ht="29" x14ac:dyDescent="0.35">
      <c r="B14" s="15" t="s">
        <v>201</v>
      </c>
      <c r="C14" s="14">
        <v>2.2611035260451599E-2</v>
      </c>
      <c r="D14" s="14">
        <v>1.6231989245990501E-2</v>
      </c>
      <c r="E14" s="14">
        <v>2.90970129291598E-2</v>
      </c>
      <c r="F14" s="14"/>
      <c r="G14" s="14">
        <v>3.9791729923028402E-3</v>
      </c>
      <c r="H14" s="14">
        <v>1.08302705803776E-2</v>
      </c>
      <c r="I14" s="14">
        <v>2.6163451550321699E-2</v>
      </c>
      <c r="J14" s="14">
        <v>3.6504366402924003E-2</v>
      </c>
      <c r="K14" s="14">
        <v>3.4911637434815901E-2</v>
      </c>
      <c r="L14" s="14"/>
      <c r="M14" s="14">
        <v>1.3399940415930799E-2</v>
      </c>
      <c r="N14" s="14">
        <v>2.27833048867754E-2</v>
      </c>
      <c r="O14" s="14">
        <v>2.2112928694321798E-2</v>
      </c>
      <c r="P14" s="14">
        <v>3.3256117743049297E-2</v>
      </c>
      <c r="Q14" s="14"/>
      <c r="R14" s="14">
        <v>1.25625525038688E-2</v>
      </c>
      <c r="S14" s="14">
        <v>2.25824640311236E-2</v>
      </c>
      <c r="T14" s="14">
        <v>3.5835684653585199E-2</v>
      </c>
      <c r="U14" s="14">
        <v>8.0332591822219902E-3</v>
      </c>
      <c r="V14" s="14">
        <v>3.87009578526143E-2</v>
      </c>
      <c r="W14" s="14">
        <v>4.7904718306249101E-2</v>
      </c>
      <c r="X14" s="14">
        <v>1.5436342493529201E-2</v>
      </c>
      <c r="Y14" s="14">
        <v>7.62435144374416E-3</v>
      </c>
      <c r="Z14" s="14">
        <v>1.78009714522195E-2</v>
      </c>
      <c r="AA14" s="14"/>
      <c r="AB14" s="14">
        <v>4.40602704024241E-2</v>
      </c>
      <c r="AC14" s="14">
        <v>1.64671441926083E-2</v>
      </c>
      <c r="AD14" s="14">
        <v>1.00031137642773E-2</v>
      </c>
      <c r="AE14" s="14">
        <v>1.06909544232974E-2</v>
      </c>
      <c r="AF14" s="14">
        <v>0</v>
      </c>
      <c r="AG14" s="14"/>
      <c r="AH14" s="14">
        <v>2.9477086599794099E-3</v>
      </c>
      <c r="AI14" s="14">
        <v>2.9790737858627899E-2</v>
      </c>
      <c r="AJ14" s="14"/>
      <c r="AK14" s="14">
        <v>9.5900419090846692E-3</v>
      </c>
      <c r="AL14" s="14">
        <v>2.5903480978898101E-2</v>
      </c>
      <c r="AM14" s="14"/>
      <c r="AN14" s="14">
        <v>8.7251296892191695E-3</v>
      </c>
      <c r="AO14" s="14">
        <v>3.2873232846133103E-2</v>
      </c>
      <c r="AP14" s="14"/>
      <c r="AQ14" s="14">
        <v>5.2786273739129303E-3</v>
      </c>
      <c r="AR14" s="14">
        <v>1.9633895591616799E-2</v>
      </c>
      <c r="AS14" s="14">
        <v>5.2198991819755299E-2</v>
      </c>
    </row>
    <row r="15" spans="2:45" x14ac:dyDescent="0.35">
      <c r="B15" s="15" t="s">
        <v>70</v>
      </c>
      <c r="C15" s="23">
        <v>1.80631572653423E-2</v>
      </c>
      <c r="D15" s="23">
        <v>1.87920648995803E-2</v>
      </c>
      <c r="E15" s="23">
        <v>1.7362685926890699E-2</v>
      </c>
      <c r="F15" s="23"/>
      <c r="G15" s="23">
        <v>9.5264904191062795E-3</v>
      </c>
      <c r="H15" s="23">
        <v>1.716980204041E-2</v>
      </c>
      <c r="I15" s="23">
        <v>2.4501173502535199E-2</v>
      </c>
      <c r="J15" s="23">
        <v>2.35892443812524E-2</v>
      </c>
      <c r="K15" s="23">
        <v>1.32984853774603E-2</v>
      </c>
      <c r="L15" s="23"/>
      <c r="M15" s="23">
        <v>1.5849628437390701E-2</v>
      </c>
      <c r="N15" s="23">
        <v>1.73398918364145E-2</v>
      </c>
      <c r="O15" s="23">
        <v>1.23748903827294E-2</v>
      </c>
      <c r="P15" s="23">
        <v>2.4490853395518101E-2</v>
      </c>
      <c r="Q15" s="23"/>
      <c r="R15" s="23">
        <v>8.3734856169410104E-3</v>
      </c>
      <c r="S15" s="23">
        <v>1.04443053137719E-2</v>
      </c>
      <c r="T15" s="23">
        <v>2.3838905616864602E-2</v>
      </c>
      <c r="U15" s="23">
        <v>2.10108547679543E-2</v>
      </c>
      <c r="V15" s="23">
        <v>4.6682277656793199E-3</v>
      </c>
      <c r="W15" s="23">
        <v>2.8996465869575602E-2</v>
      </c>
      <c r="X15" s="23">
        <v>2.3821258207572801E-2</v>
      </c>
      <c r="Y15" s="23">
        <v>1.4123974707164101E-2</v>
      </c>
      <c r="Z15" s="23">
        <v>3.0335724393979701E-2</v>
      </c>
      <c r="AA15" s="23"/>
      <c r="AB15" s="23">
        <v>1.81913673442358E-2</v>
      </c>
      <c r="AC15" s="23">
        <v>2.7184699331449201E-2</v>
      </c>
      <c r="AD15" s="23">
        <v>7.3706520310627098E-3</v>
      </c>
      <c r="AE15" s="23">
        <v>4.7456461521969799E-3</v>
      </c>
      <c r="AF15" s="23">
        <v>0</v>
      </c>
      <c r="AG15" s="23"/>
      <c r="AH15" s="23">
        <v>1.11558498107253E-2</v>
      </c>
      <c r="AI15" s="23">
        <v>1.7159170510359201E-2</v>
      </c>
      <c r="AJ15" s="23"/>
      <c r="AK15" s="23">
        <v>1.3426949042785701E-2</v>
      </c>
      <c r="AL15" s="23">
        <v>1.55546045775466E-2</v>
      </c>
      <c r="AM15" s="23"/>
      <c r="AN15" s="23">
        <v>1.11794415323731E-2</v>
      </c>
      <c r="AO15" s="23">
        <v>2.1516240851444799E-2</v>
      </c>
      <c r="AP15" s="23"/>
      <c r="AQ15" s="23">
        <v>5.4792006548242799E-3</v>
      </c>
      <c r="AR15" s="23">
        <v>1.71255883459102E-2</v>
      </c>
      <c r="AS15" s="23">
        <v>2.8129903952080201E-2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204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0.23984212336868899</v>
      </c>
      <c r="D9" s="14">
        <v>0.21536366585192299</v>
      </c>
      <c r="E9" s="14">
        <v>0.265032329253439</v>
      </c>
      <c r="F9" s="14"/>
      <c r="G9" s="14">
        <v>0.36339139804167397</v>
      </c>
      <c r="H9" s="14">
        <v>0.27994276608518498</v>
      </c>
      <c r="I9" s="14">
        <v>0.217133676058962</v>
      </c>
      <c r="J9" s="14">
        <v>0.18621586284287001</v>
      </c>
      <c r="K9" s="14">
        <v>0.15668862001287201</v>
      </c>
      <c r="L9" s="14"/>
      <c r="M9" s="14">
        <v>0.205140901649281</v>
      </c>
      <c r="N9" s="14">
        <v>0.21197420664515701</v>
      </c>
      <c r="O9" s="14">
        <v>0.28200888251741002</v>
      </c>
      <c r="P9" s="14">
        <v>0.26569927240491598</v>
      </c>
      <c r="Q9" s="14"/>
      <c r="R9" s="14">
        <v>0.26559342747481801</v>
      </c>
      <c r="S9" s="14">
        <v>0.24023883751799399</v>
      </c>
      <c r="T9" s="14">
        <v>0.242324225473911</v>
      </c>
      <c r="U9" s="14">
        <v>0.21818777388336999</v>
      </c>
      <c r="V9" s="14">
        <v>0.23387520009490401</v>
      </c>
      <c r="W9" s="14">
        <v>0.254103015921745</v>
      </c>
      <c r="X9" s="14">
        <v>0.21250428004845501</v>
      </c>
      <c r="Y9" s="14">
        <v>0.22432033688634101</v>
      </c>
      <c r="Z9" s="14">
        <v>0.24427084512910499</v>
      </c>
      <c r="AA9" s="14"/>
      <c r="AB9" s="14">
        <v>0.23279353447763099</v>
      </c>
      <c r="AC9" s="14">
        <v>0.264361047466037</v>
      </c>
      <c r="AD9" s="14">
        <v>0.25193896087894202</v>
      </c>
      <c r="AE9" s="14">
        <v>0.25456553081286198</v>
      </c>
      <c r="AF9" s="14">
        <v>0.15552455116705699</v>
      </c>
      <c r="AG9" s="14"/>
      <c r="AH9" s="14">
        <v>0.250825982222529</v>
      </c>
      <c r="AI9" s="14">
        <v>0.24630269623689599</v>
      </c>
      <c r="AJ9" s="14"/>
      <c r="AK9" s="14">
        <v>0.25151058074250698</v>
      </c>
      <c r="AL9" s="14">
        <v>0.24163031486328099</v>
      </c>
      <c r="AM9" s="14"/>
      <c r="AN9" s="14">
        <v>0.252023397311254</v>
      </c>
      <c r="AO9" s="14">
        <v>0.229272659543827</v>
      </c>
      <c r="AP9" s="14"/>
      <c r="AQ9" s="14">
        <v>0.25102505505226302</v>
      </c>
      <c r="AR9" s="14">
        <v>0.235249112090956</v>
      </c>
      <c r="AS9" s="14">
        <v>0.25106325633819299</v>
      </c>
    </row>
    <row r="10" spans="2:45" ht="43.5" x14ac:dyDescent="0.35">
      <c r="B10" s="15" t="s">
        <v>197</v>
      </c>
      <c r="C10" s="14">
        <v>0.282251467053871</v>
      </c>
      <c r="D10" s="14">
        <v>0.29952114271548302</v>
      </c>
      <c r="E10" s="14">
        <v>0.264312092302593</v>
      </c>
      <c r="F10" s="14"/>
      <c r="G10" s="14">
        <v>0.33210687032747599</v>
      </c>
      <c r="H10" s="14">
        <v>0.32272326796669698</v>
      </c>
      <c r="I10" s="14">
        <v>0.268471118662438</v>
      </c>
      <c r="J10" s="14">
        <v>0.266809401818</v>
      </c>
      <c r="K10" s="14">
        <v>0.216883211551197</v>
      </c>
      <c r="L10" s="14"/>
      <c r="M10" s="14">
        <v>0.27745377958670903</v>
      </c>
      <c r="N10" s="14">
        <v>0.268451492997618</v>
      </c>
      <c r="O10" s="14">
        <v>0.33621597811257697</v>
      </c>
      <c r="P10" s="14">
        <v>0.25460857347411597</v>
      </c>
      <c r="Q10" s="14"/>
      <c r="R10" s="14">
        <v>0.28580031426461699</v>
      </c>
      <c r="S10" s="14">
        <v>0.24573786064976899</v>
      </c>
      <c r="T10" s="14">
        <v>0.242409307579948</v>
      </c>
      <c r="U10" s="14">
        <v>0.27751015248907401</v>
      </c>
      <c r="V10" s="14">
        <v>0.28285847812154802</v>
      </c>
      <c r="W10" s="14">
        <v>0.29779968018374903</v>
      </c>
      <c r="X10" s="14">
        <v>0.29511050808580103</v>
      </c>
      <c r="Y10" s="14">
        <v>0.33490779236972301</v>
      </c>
      <c r="Z10" s="14">
        <v>0.31482165926528599</v>
      </c>
      <c r="AA10" s="14"/>
      <c r="AB10" s="14">
        <v>0.21877003715518301</v>
      </c>
      <c r="AC10" s="14">
        <v>0.28950407256726202</v>
      </c>
      <c r="AD10" s="14">
        <v>0.30339432435079999</v>
      </c>
      <c r="AE10" s="14">
        <v>0.32901507083349901</v>
      </c>
      <c r="AF10" s="14">
        <v>0.36157150309561897</v>
      </c>
      <c r="AG10" s="14"/>
      <c r="AH10" s="14">
        <v>0.31650882083350101</v>
      </c>
      <c r="AI10" s="14">
        <v>0.27162357878031801</v>
      </c>
      <c r="AJ10" s="14"/>
      <c r="AK10" s="14">
        <v>0.32635254950724901</v>
      </c>
      <c r="AL10" s="14">
        <v>0.26364682020197899</v>
      </c>
      <c r="AM10" s="14"/>
      <c r="AN10" s="14">
        <v>0.31307848678167099</v>
      </c>
      <c r="AO10" s="14">
        <v>0.25671063347307799</v>
      </c>
      <c r="AP10" s="14"/>
      <c r="AQ10" s="14">
        <v>0.341904348632037</v>
      </c>
      <c r="AR10" s="14">
        <v>0.263216211703796</v>
      </c>
      <c r="AS10" s="14">
        <v>0.27669967675749702</v>
      </c>
    </row>
    <row r="11" spans="2:45" ht="58" x14ac:dyDescent="0.35">
      <c r="B11" s="15" t="s">
        <v>198</v>
      </c>
      <c r="C11" s="14">
        <v>0.22487957904639899</v>
      </c>
      <c r="D11" s="14">
        <v>0.233333681660779</v>
      </c>
      <c r="E11" s="14">
        <v>0.21678556860408299</v>
      </c>
      <c r="F11" s="14"/>
      <c r="G11" s="14">
        <v>0.22487319215219101</v>
      </c>
      <c r="H11" s="14">
        <v>0.216022412097675</v>
      </c>
      <c r="I11" s="14">
        <v>0.237277881277352</v>
      </c>
      <c r="J11" s="14">
        <v>0.218793127002742</v>
      </c>
      <c r="K11" s="14">
        <v>0.22805678711264901</v>
      </c>
      <c r="L11" s="14"/>
      <c r="M11" s="14">
        <v>0.282899823594146</v>
      </c>
      <c r="N11" s="14">
        <v>0.24337341737295801</v>
      </c>
      <c r="O11" s="14">
        <v>0.15053749679846201</v>
      </c>
      <c r="P11" s="14">
        <v>0.21287208874591801</v>
      </c>
      <c r="Q11" s="14"/>
      <c r="R11" s="14">
        <v>0.26897808142732299</v>
      </c>
      <c r="S11" s="14">
        <v>0.211567105420192</v>
      </c>
      <c r="T11" s="14">
        <v>0.225885041417627</v>
      </c>
      <c r="U11" s="14">
        <v>0.20801617661319999</v>
      </c>
      <c r="V11" s="14">
        <v>0.24541620180781501</v>
      </c>
      <c r="W11" s="14">
        <v>0.192101626816959</v>
      </c>
      <c r="X11" s="14">
        <v>0.233050466370887</v>
      </c>
      <c r="Y11" s="14">
        <v>0.26334783447416998</v>
      </c>
      <c r="Z11" s="14">
        <v>0.190520929211346</v>
      </c>
      <c r="AA11" s="14"/>
      <c r="AB11" s="14">
        <v>0.18789814192356799</v>
      </c>
      <c r="AC11" s="14">
        <v>0.191692318265648</v>
      </c>
      <c r="AD11" s="14">
        <v>0.26824335522102599</v>
      </c>
      <c r="AE11" s="14">
        <v>0.236522743285076</v>
      </c>
      <c r="AF11" s="14">
        <v>0.39861238055557202</v>
      </c>
      <c r="AG11" s="14"/>
      <c r="AH11" s="14">
        <v>0.26762378877224202</v>
      </c>
      <c r="AI11" s="14">
        <v>0.202834384200236</v>
      </c>
      <c r="AJ11" s="14"/>
      <c r="AK11" s="14">
        <v>0.23944522886193401</v>
      </c>
      <c r="AL11" s="14">
        <v>0.219392722193269</v>
      </c>
      <c r="AM11" s="14"/>
      <c r="AN11" s="14">
        <v>0.25653774145713398</v>
      </c>
      <c r="AO11" s="14">
        <v>0.20170326698761001</v>
      </c>
      <c r="AP11" s="14"/>
      <c r="AQ11" s="14">
        <v>0.25592882593087402</v>
      </c>
      <c r="AR11" s="14">
        <v>0.224075057374577</v>
      </c>
      <c r="AS11" s="14">
        <v>0.172905849206477</v>
      </c>
    </row>
    <row r="12" spans="2:45" ht="43.5" x14ac:dyDescent="0.35">
      <c r="B12" s="15" t="s">
        <v>199</v>
      </c>
      <c r="C12" s="14">
        <v>0.112758134857235</v>
      </c>
      <c r="D12" s="14">
        <v>0.12423104790436899</v>
      </c>
      <c r="E12" s="14">
        <v>0.101395005229695</v>
      </c>
      <c r="F12" s="14"/>
      <c r="G12" s="14">
        <v>4.3263061378456702E-2</v>
      </c>
      <c r="H12" s="14">
        <v>9.8047368808528296E-2</v>
      </c>
      <c r="I12" s="14">
        <v>0.14056988543944199</v>
      </c>
      <c r="J12" s="14">
        <v>0.135389526178404</v>
      </c>
      <c r="K12" s="14">
        <v>0.140710425930996</v>
      </c>
      <c r="L12" s="14"/>
      <c r="M12" s="14">
        <v>0.109230329269021</v>
      </c>
      <c r="N12" s="14">
        <v>0.13704452552152499</v>
      </c>
      <c r="O12" s="14">
        <v>0.102724898533957</v>
      </c>
      <c r="P12" s="14">
        <v>9.9957623368299803E-2</v>
      </c>
      <c r="Q12" s="14"/>
      <c r="R12" s="14">
        <v>9.6420137973467795E-2</v>
      </c>
      <c r="S12" s="14">
        <v>0.121504502746791</v>
      </c>
      <c r="T12" s="14">
        <v>0.14448409498592599</v>
      </c>
      <c r="U12" s="14">
        <v>0.12112104321850201</v>
      </c>
      <c r="V12" s="14">
        <v>9.0600300893439401E-2</v>
      </c>
      <c r="W12" s="14">
        <v>0.10127806062877399</v>
      </c>
      <c r="X12" s="14">
        <v>0.118809813974741</v>
      </c>
      <c r="Y12" s="14">
        <v>7.1257591134788995E-2</v>
      </c>
      <c r="Z12" s="14">
        <v>0.12619313711253399</v>
      </c>
      <c r="AA12" s="14"/>
      <c r="AB12" s="14">
        <v>0.122517310656619</v>
      </c>
      <c r="AC12" s="14">
        <v>0.11924057448144</v>
      </c>
      <c r="AD12" s="14">
        <v>9.7263934576748298E-2</v>
      </c>
      <c r="AE12" s="14">
        <v>0.112771364242505</v>
      </c>
      <c r="AF12" s="14">
        <v>7.0150341156687404E-2</v>
      </c>
      <c r="AG12" s="14"/>
      <c r="AH12" s="14">
        <v>0.103146158723709</v>
      </c>
      <c r="AI12" s="14">
        <v>0.118762710256776</v>
      </c>
      <c r="AJ12" s="14"/>
      <c r="AK12" s="14">
        <v>0.115329136919049</v>
      </c>
      <c r="AL12" s="14">
        <v>0.11251364404007</v>
      </c>
      <c r="AM12" s="14"/>
      <c r="AN12" s="14">
        <v>0.104531280978423</v>
      </c>
      <c r="AO12" s="14">
        <v>0.12028744408615299</v>
      </c>
      <c r="AP12" s="14"/>
      <c r="AQ12" s="14">
        <v>9.6684789351574194E-2</v>
      </c>
      <c r="AR12" s="14">
        <v>0.12738449193466</v>
      </c>
      <c r="AS12" s="14">
        <v>8.4177464300762894E-2</v>
      </c>
    </row>
    <row r="13" spans="2:45" ht="43.5" x14ac:dyDescent="0.35">
      <c r="B13" s="15" t="s">
        <v>200</v>
      </c>
      <c r="C13" s="14">
        <v>5.9614774096564002E-2</v>
      </c>
      <c r="D13" s="14">
        <v>6.6531724667759404E-2</v>
      </c>
      <c r="E13" s="14">
        <v>5.27475372492529E-2</v>
      </c>
      <c r="F13" s="14"/>
      <c r="G13" s="14">
        <v>1.5592263527013501E-2</v>
      </c>
      <c r="H13" s="14">
        <v>3.8053372856069197E-2</v>
      </c>
      <c r="I13" s="14">
        <v>5.98338918903756E-2</v>
      </c>
      <c r="J13" s="14">
        <v>6.4486440955761198E-2</v>
      </c>
      <c r="K13" s="14">
        <v>0.12531410069167701</v>
      </c>
      <c r="L13" s="14"/>
      <c r="M13" s="14">
        <v>8.29635742187977E-2</v>
      </c>
      <c r="N13" s="14">
        <v>6.7046487763276194E-2</v>
      </c>
      <c r="O13" s="14">
        <v>4.25978018320501E-2</v>
      </c>
      <c r="P13" s="14">
        <v>4.10584255729061E-2</v>
      </c>
      <c r="Q13" s="14"/>
      <c r="R13" s="14">
        <v>5.36969198909883E-2</v>
      </c>
      <c r="S13" s="14">
        <v>8.9296135217381598E-2</v>
      </c>
      <c r="T13" s="14">
        <v>4.7608954842251701E-2</v>
      </c>
      <c r="U13" s="14">
        <v>8.7472129840777998E-2</v>
      </c>
      <c r="V13" s="14">
        <v>6.2217376023845403E-2</v>
      </c>
      <c r="W13" s="14">
        <v>5.1917197523916402E-2</v>
      </c>
      <c r="X13" s="14">
        <v>4.8572844864225202E-2</v>
      </c>
      <c r="Y13" s="14">
        <v>2.7480931403761399E-2</v>
      </c>
      <c r="Z13" s="14">
        <v>4.10252087644319E-2</v>
      </c>
      <c r="AA13" s="14"/>
      <c r="AB13" s="14">
        <v>6.9805617342488704E-2</v>
      </c>
      <c r="AC13" s="14">
        <v>6.3856239602296597E-2</v>
      </c>
      <c r="AD13" s="14">
        <v>4.4064762470844697E-2</v>
      </c>
      <c r="AE13" s="14">
        <v>4.27589865226096E-2</v>
      </c>
      <c r="AF13" s="14">
        <v>1.4141224025064601E-2</v>
      </c>
      <c r="AG13" s="14"/>
      <c r="AH13" s="14">
        <v>3.6316360448370902E-2</v>
      </c>
      <c r="AI13" s="14">
        <v>6.7923476079924203E-2</v>
      </c>
      <c r="AJ13" s="14"/>
      <c r="AK13" s="14">
        <v>3.75590177658051E-2</v>
      </c>
      <c r="AL13" s="14">
        <v>6.9629160585873304E-2</v>
      </c>
      <c r="AM13" s="14"/>
      <c r="AN13" s="14">
        <v>3.9355509104090497E-2</v>
      </c>
      <c r="AO13" s="14">
        <v>7.7402574921656198E-2</v>
      </c>
      <c r="AP13" s="14"/>
      <c r="AQ13" s="14">
        <v>3.3708089655159701E-2</v>
      </c>
      <c r="AR13" s="14">
        <v>7.3025694732150995E-2</v>
      </c>
      <c r="AS13" s="14">
        <v>5.5143458770030997E-2</v>
      </c>
    </row>
    <row r="14" spans="2:45" ht="29" x14ac:dyDescent="0.35">
      <c r="B14" s="15" t="s">
        <v>201</v>
      </c>
      <c r="C14" s="14">
        <v>5.8803172232322697E-2</v>
      </c>
      <c r="D14" s="14">
        <v>4.2116514545292097E-2</v>
      </c>
      <c r="E14" s="14">
        <v>7.4856319029624002E-2</v>
      </c>
      <c r="F14" s="14"/>
      <c r="G14" s="14">
        <v>1.5017986962593601E-2</v>
      </c>
      <c r="H14" s="14">
        <v>2.2073433563499799E-2</v>
      </c>
      <c r="I14" s="14">
        <v>4.22957387226226E-2</v>
      </c>
      <c r="J14" s="14">
        <v>9.57332809512004E-2</v>
      </c>
      <c r="K14" s="14">
        <v>0.124028327335013</v>
      </c>
      <c r="L14" s="14"/>
      <c r="M14" s="14">
        <v>2.6461963244654999E-2</v>
      </c>
      <c r="N14" s="14">
        <v>5.2893967256775601E-2</v>
      </c>
      <c r="O14" s="14">
        <v>6.5239693151906905E-2</v>
      </c>
      <c r="P14" s="14">
        <v>9.5345310251122403E-2</v>
      </c>
      <c r="Q14" s="14"/>
      <c r="R14" s="14">
        <v>2.1137633351843699E-2</v>
      </c>
      <c r="S14" s="14">
        <v>7.4588974136959099E-2</v>
      </c>
      <c r="T14" s="14">
        <v>5.7793552398897503E-2</v>
      </c>
      <c r="U14" s="14">
        <v>5.6240928321812003E-2</v>
      </c>
      <c r="V14" s="14">
        <v>8.5032443058447899E-2</v>
      </c>
      <c r="W14" s="14">
        <v>6.4329535492775702E-2</v>
      </c>
      <c r="X14" s="14">
        <v>6.9130008042340402E-2</v>
      </c>
      <c r="Y14" s="14">
        <v>6.4561539024050901E-2</v>
      </c>
      <c r="Z14" s="14">
        <v>5.6040931735218902E-2</v>
      </c>
      <c r="AA14" s="14"/>
      <c r="AB14" s="14">
        <v>0.13665658925964899</v>
      </c>
      <c r="AC14" s="14">
        <v>4.1528101453907902E-2</v>
      </c>
      <c r="AD14" s="14">
        <v>2.2656929057502901E-2</v>
      </c>
      <c r="AE14" s="14">
        <v>2.4366304303447699E-2</v>
      </c>
      <c r="AF14" s="14">
        <v>0</v>
      </c>
      <c r="AG14" s="14"/>
      <c r="AH14" s="14">
        <v>1.43430191859895E-2</v>
      </c>
      <c r="AI14" s="14">
        <v>7.2960967052554407E-2</v>
      </c>
      <c r="AJ14" s="14"/>
      <c r="AK14" s="14">
        <v>1.9937498412821601E-2</v>
      </c>
      <c r="AL14" s="14">
        <v>7.20402986255229E-2</v>
      </c>
      <c r="AM14" s="14"/>
      <c r="AN14" s="14">
        <v>2.0353795323224001E-2</v>
      </c>
      <c r="AO14" s="14">
        <v>8.8220792569669595E-2</v>
      </c>
      <c r="AP14" s="14"/>
      <c r="AQ14" s="14">
        <v>1.1421659423080601E-2</v>
      </c>
      <c r="AR14" s="14">
        <v>5.66446801874066E-2</v>
      </c>
      <c r="AS14" s="14">
        <v>0.12747753596346501</v>
      </c>
    </row>
    <row r="15" spans="2:45" x14ac:dyDescent="0.35">
      <c r="B15" s="15" t="s">
        <v>70</v>
      </c>
      <c r="C15" s="23">
        <v>2.1850749344918999E-2</v>
      </c>
      <c r="D15" s="23">
        <v>1.8902222654395E-2</v>
      </c>
      <c r="E15" s="23">
        <v>2.48711483313141E-2</v>
      </c>
      <c r="F15" s="23"/>
      <c r="G15" s="23">
        <v>5.7552276105950597E-3</v>
      </c>
      <c r="H15" s="23">
        <v>2.31373786223453E-2</v>
      </c>
      <c r="I15" s="23">
        <v>3.4417807948807298E-2</v>
      </c>
      <c r="J15" s="23">
        <v>3.2572360251023599E-2</v>
      </c>
      <c r="K15" s="23">
        <v>8.3185273655955703E-3</v>
      </c>
      <c r="L15" s="23"/>
      <c r="M15" s="23">
        <v>1.5849628437390701E-2</v>
      </c>
      <c r="N15" s="23">
        <v>1.9215902442688899E-2</v>
      </c>
      <c r="O15" s="23">
        <v>2.0675249053637001E-2</v>
      </c>
      <c r="P15" s="23">
        <v>3.0458706182721999E-2</v>
      </c>
      <c r="Q15" s="23"/>
      <c r="R15" s="23">
        <v>8.3734856169410104E-3</v>
      </c>
      <c r="S15" s="23">
        <v>1.70665843109131E-2</v>
      </c>
      <c r="T15" s="23">
        <v>3.9494823301438803E-2</v>
      </c>
      <c r="U15" s="23">
        <v>3.1451795633264099E-2</v>
      </c>
      <c r="V15" s="23">
        <v>0</v>
      </c>
      <c r="W15" s="23">
        <v>3.8470883432080799E-2</v>
      </c>
      <c r="X15" s="23">
        <v>2.2822078613551001E-2</v>
      </c>
      <c r="Y15" s="23">
        <v>1.4123974707164101E-2</v>
      </c>
      <c r="Z15" s="23">
        <v>2.7127288782077302E-2</v>
      </c>
      <c r="AA15" s="23"/>
      <c r="AB15" s="23">
        <v>3.1558769184861502E-2</v>
      </c>
      <c r="AC15" s="23">
        <v>2.9817646163408301E-2</v>
      </c>
      <c r="AD15" s="23">
        <v>1.2437733444136E-2</v>
      </c>
      <c r="AE15" s="23">
        <v>0</v>
      </c>
      <c r="AF15" s="23">
        <v>0</v>
      </c>
      <c r="AG15" s="23"/>
      <c r="AH15" s="23">
        <v>1.12358698136593E-2</v>
      </c>
      <c r="AI15" s="23">
        <v>1.9592187393296701E-2</v>
      </c>
      <c r="AJ15" s="23"/>
      <c r="AK15" s="23">
        <v>9.8659877906351005E-3</v>
      </c>
      <c r="AL15" s="23">
        <v>2.1147039490005001E-2</v>
      </c>
      <c r="AM15" s="23"/>
      <c r="AN15" s="23">
        <v>1.4119789044203799E-2</v>
      </c>
      <c r="AO15" s="23">
        <v>2.64026284180062E-2</v>
      </c>
      <c r="AP15" s="23"/>
      <c r="AQ15" s="23">
        <v>9.3272319550118197E-3</v>
      </c>
      <c r="AR15" s="23">
        <v>2.0404751976453299E-2</v>
      </c>
      <c r="AS15" s="23">
        <v>3.2532758663574503E-2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205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0.204637897104852</v>
      </c>
      <c r="D9" s="14">
        <v>0.198648830945721</v>
      </c>
      <c r="E9" s="14">
        <v>0.21108850224009901</v>
      </c>
      <c r="F9" s="14"/>
      <c r="G9" s="14">
        <v>0.26644066240466002</v>
      </c>
      <c r="H9" s="14">
        <v>0.23670821382490501</v>
      </c>
      <c r="I9" s="14">
        <v>0.208382964084148</v>
      </c>
      <c r="J9" s="14">
        <v>0.18365565124696101</v>
      </c>
      <c r="K9" s="14">
        <v>0.12259313519229</v>
      </c>
      <c r="L9" s="14"/>
      <c r="M9" s="14">
        <v>0.20426539893835499</v>
      </c>
      <c r="N9" s="14">
        <v>0.18115437854843999</v>
      </c>
      <c r="O9" s="14">
        <v>0.21123119782393099</v>
      </c>
      <c r="P9" s="14">
        <v>0.21948411776708199</v>
      </c>
      <c r="Q9" s="14"/>
      <c r="R9" s="14">
        <v>0.23472708295039499</v>
      </c>
      <c r="S9" s="14">
        <v>0.21191946135142101</v>
      </c>
      <c r="T9" s="14">
        <v>0.19271031740125799</v>
      </c>
      <c r="U9" s="14">
        <v>0.19975356153766699</v>
      </c>
      <c r="V9" s="14">
        <v>0.212694857736689</v>
      </c>
      <c r="W9" s="14">
        <v>0.20692211834230501</v>
      </c>
      <c r="X9" s="14">
        <v>0.158377682109613</v>
      </c>
      <c r="Y9" s="14">
        <v>0.210218665167725</v>
      </c>
      <c r="Z9" s="14">
        <v>0.19805931416317299</v>
      </c>
      <c r="AA9" s="14"/>
      <c r="AB9" s="14">
        <v>0.16260129538158699</v>
      </c>
      <c r="AC9" s="14">
        <v>0.22297884507996699</v>
      </c>
      <c r="AD9" s="14">
        <v>0.222626387797728</v>
      </c>
      <c r="AE9" s="14">
        <v>0.242021987526225</v>
      </c>
      <c r="AF9" s="14">
        <v>0.197101310536758</v>
      </c>
      <c r="AG9" s="14"/>
      <c r="AH9" s="14">
        <v>0.23855214063285099</v>
      </c>
      <c r="AI9" s="14">
        <v>0.19987796758409901</v>
      </c>
      <c r="AJ9" s="14"/>
      <c r="AK9" s="14">
        <v>0.232729253707502</v>
      </c>
      <c r="AL9" s="14">
        <v>0.192255607890919</v>
      </c>
      <c r="AM9" s="14"/>
      <c r="AN9" s="14">
        <v>0.21764116676697901</v>
      </c>
      <c r="AO9" s="14">
        <v>0.19595454843606799</v>
      </c>
      <c r="AP9" s="14"/>
      <c r="AQ9" s="14">
        <v>0.23682792143817499</v>
      </c>
      <c r="AR9" s="14">
        <v>0.19275879907416801</v>
      </c>
      <c r="AS9" s="14">
        <v>0.20569462393954299</v>
      </c>
    </row>
    <row r="10" spans="2:45" ht="43.5" x14ac:dyDescent="0.35">
      <c r="B10" s="15" t="s">
        <v>197</v>
      </c>
      <c r="C10" s="14">
        <v>0.26523815583596</v>
      </c>
      <c r="D10" s="14">
        <v>0.273574314968133</v>
      </c>
      <c r="E10" s="14">
        <v>0.256286197894736</v>
      </c>
      <c r="F10" s="14"/>
      <c r="G10" s="14">
        <v>0.35617224993367202</v>
      </c>
      <c r="H10" s="14">
        <v>0.29073312765221698</v>
      </c>
      <c r="I10" s="14">
        <v>0.26311755603256898</v>
      </c>
      <c r="J10" s="14">
        <v>0.222571877265129</v>
      </c>
      <c r="K10" s="14">
        <v>0.19502132461975499</v>
      </c>
      <c r="L10" s="14"/>
      <c r="M10" s="14">
        <v>0.29907043354290003</v>
      </c>
      <c r="N10" s="14">
        <v>0.265166971364102</v>
      </c>
      <c r="O10" s="14">
        <v>0.28171804735073902</v>
      </c>
      <c r="P10" s="14">
        <v>0.21758456486191</v>
      </c>
      <c r="Q10" s="14"/>
      <c r="R10" s="14">
        <v>0.28219492265311702</v>
      </c>
      <c r="S10" s="14">
        <v>0.209237416725121</v>
      </c>
      <c r="T10" s="14">
        <v>0.25177859918694401</v>
      </c>
      <c r="U10" s="14">
        <v>0.25278815922225001</v>
      </c>
      <c r="V10" s="14">
        <v>0.27628940399507201</v>
      </c>
      <c r="W10" s="14">
        <v>0.26236619286234197</v>
      </c>
      <c r="X10" s="14">
        <v>0.27734746146866102</v>
      </c>
      <c r="Y10" s="14">
        <v>0.30710650890649299</v>
      </c>
      <c r="Z10" s="14">
        <v>0.30328302206868002</v>
      </c>
      <c r="AA10" s="14"/>
      <c r="AB10" s="14">
        <v>0.19139059638650499</v>
      </c>
      <c r="AC10" s="14">
        <v>0.24471739139896501</v>
      </c>
      <c r="AD10" s="14">
        <v>0.28969527404131701</v>
      </c>
      <c r="AE10" s="14">
        <v>0.372374812609929</v>
      </c>
      <c r="AF10" s="14">
        <v>0.355836066251492</v>
      </c>
      <c r="AG10" s="14"/>
      <c r="AH10" s="14">
        <v>0.31912502039669599</v>
      </c>
      <c r="AI10" s="14">
        <v>0.24899804796658001</v>
      </c>
      <c r="AJ10" s="14"/>
      <c r="AK10" s="14">
        <v>0.30053211533380803</v>
      </c>
      <c r="AL10" s="14">
        <v>0.259583520923589</v>
      </c>
      <c r="AM10" s="14"/>
      <c r="AN10" s="14">
        <v>0.31660932990142499</v>
      </c>
      <c r="AO10" s="14">
        <v>0.22737138518559899</v>
      </c>
      <c r="AP10" s="14"/>
      <c r="AQ10" s="14">
        <v>0.32383494397032198</v>
      </c>
      <c r="AR10" s="14">
        <v>0.25936137916748597</v>
      </c>
      <c r="AS10" s="14">
        <v>0.21488939500290499</v>
      </c>
    </row>
    <row r="11" spans="2:45" ht="58" x14ac:dyDescent="0.35">
      <c r="B11" s="15" t="s">
        <v>198</v>
      </c>
      <c r="C11" s="14">
        <v>0.24116778793975799</v>
      </c>
      <c r="D11" s="14">
        <v>0.26227102708334099</v>
      </c>
      <c r="E11" s="14">
        <v>0.21942041015774499</v>
      </c>
      <c r="F11" s="14"/>
      <c r="G11" s="14">
        <v>0.21908542524373101</v>
      </c>
      <c r="H11" s="14">
        <v>0.255119207068428</v>
      </c>
      <c r="I11" s="14">
        <v>0.23293734600872301</v>
      </c>
      <c r="J11" s="14">
        <v>0.250981234744314</v>
      </c>
      <c r="K11" s="14">
        <v>0.244846775502672</v>
      </c>
      <c r="L11" s="14"/>
      <c r="M11" s="14">
        <v>0.24020657020482999</v>
      </c>
      <c r="N11" s="14">
        <v>0.26596968267507298</v>
      </c>
      <c r="O11" s="14">
        <v>0.24848101204519299</v>
      </c>
      <c r="P11" s="14">
        <v>0.21270937793552999</v>
      </c>
      <c r="Q11" s="14"/>
      <c r="R11" s="14">
        <v>0.26522169307942101</v>
      </c>
      <c r="S11" s="14">
        <v>0.25604624839682399</v>
      </c>
      <c r="T11" s="14">
        <v>0.21235575509231999</v>
      </c>
      <c r="U11" s="14">
        <v>0.194293795028397</v>
      </c>
      <c r="V11" s="14">
        <v>0.24566675970185001</v>
      </c>
      <c r="W11" s="14">
        <v>0.22106365732694599</v>
      </c>
      <c r="X11" s="14">
        <v>0.29665757260940301</v>
      </c>
      <c r="Y11" s="14">
        <v>0.24683899558608599</v>
      </c>
      <c r="Z11" s="14">
        <v>0.222768187566703</v>
      </c>
      <c r="AA11" s="14"/>
      <c r="AB11" s="14">
        <v>0.209959987694048</v>
      </c>
      <c r="AC11" s="14">
        <v>0.23674461498054</v>
      </c>
      <c r="AD11" s="14">
        <v>0.27660665900352199</v>
      </c>
      <c r="AE11" s="14">
        <v>0.230089522452807</v>
      </c>
      <c r="AF11" s="14">
        <v>0.322696268048135</v>
      </c>
      <c r="AG11" s="14"/>
      <c r="AH11" s="14">
        <v>0.26077860731964297</v>
      </c>
      <c r="AI11" s="14">
        <v>0.23498538784147899</v>
      </c>
      <c r="AJ11" s="14"/>
      <c r="AK11" s="14">
        <v>0.27264372939710002</v>
      </c>
      <c r="AL11" s="14">
        <v>0.22862764321809101</v>
      </c>
      <c r="AM11" s="14"/>
      <c r="AN11" s="14">
        <v>0.27164032209729999</v>
      </c>
      <c r="AO11" s="14">
        <v>0.21491125016467799</v>
      </c>
      <c r="AP11" s="14"/>
      <c r="AQ11" s="14">
        <v>0.26037821370999298</v>
      </c>
      <c r="AR11" s="14">
        <v>0.23594271070557901</v>
      </c>
      <c r="AS11" s="14">
        <v>0.239682728212151</v>
      </c>
    </row>
    <row r="12" spans="2:45" ht="43.5" x14ac:dyDescent="0.35">
      <c r="B12" s="15" t="s">
        <v>199</v>
      </c>
      <c r="C12" s="14">
        <v>0.10277517750937901</v>
      </c>
      <c r="D12" s="14">
        <v>0.11685191120171499</v>
      </c>
      <c r="E12" s="14">
        <v>8.8763095804683695E-2</v>
      </c>
      <c r="F12" s="14"/>
      <c r="G12" s="14">
        <v>7.3691899294747204E-2</v>
      </c>
      <c r="H12" s="14">
        <v>8.1381662333009294E-2</v>
      </c>
      <c r="I12" s="14">
        <v>0.11730315507296001</v>
      </c>
      <c r="J12" s="14">
        <v>0.10992689836234799</v>
      </c>
      <c r="K12" s="14">
        <v>0.13251244925863201</v>
      </c>
      <c r="L12" s="14"/>
      <c r="M12" s="14">
        <v>0.114801180684009</v>
      </c>
      <c r="N12" s="14">
        <v>8.8011962087379395E-2</v>
      </c>
      <c r="O12" s="14">
        <v>0.101718143364285</v>
      </c>
      <c r="P12" s="14">
        <v>0.105692993439624</v>
      </c>
      <c r="Q12" s="14"/>
      <c r="R12" s="14">
        <v>0.111275491041689</v>
      </c>
      <c r="S12" s="14">
        <v>0.119319615264723</v>
      </c>
      <c r="T12" s="14">
        <v>0.120135479283558</v>
      </c>
      <c r="U12" s="14">
        <v>9.4387237039426794E-2</v>
      </c>
      <c r="V12" s="14">
        <v>5.7225504742328299E-2</v>
      </c>
      <c r="W12" s="14">
        <v>0.104012753454721</v>
      </c>
      <c r="X12" s="14">
        <v>9.3054102227252605E-2</v>
      </c>
      <c r="Y12" s="14">
        <v>0.11367658738004199</v>
      </c>
      <c r="Z12" s="14">
        <v>9.9597769893575203E-2</v>
      </c>
      <c r="AA12" s="14"/>
      <c r="AB12" s="14">
        <v>0.10031938068153499</v>
      </c>
      <c r="AC12" s="14">
        <v>0.107953637802018</v>
      </c>
      <c r="AD12" s="14">
        <v>9.3052294281363995E-2</v>
      </c>
      <c r="AE12" s="14">
        <v>8.9857498158672305E-2</v>
      </c>
      <c r="AF12" s="14">
        <v>0.12436635516361499</v>
      </c>
      <c r="AG12" s="14"/>
      <c r="AH12" s="14">
        <v>0.105092576327404</v>
      </c>
      <c r="AI12" s="14">
        <v>9.8112364375107994E-2</v>
      </c>
      <c r="AJ12" s="14"/>
      <c r="AK12" s="14">
        <v>0.107028614190156</v>
      </c>
      <c r="AL12" s="14">
        <v>9.8191514064909696E-2</v>
      </c>
      <c r="AM12" s="14"/>
      <c r="AN12" s="14">
        <v>0.10844258322115601</v>
      </c>
      <c r="AO12" s="14">
        <v>9.9834466717821299E-2</v>
      </c>
      <c r="AP12" s="14"/>
      <c r="AQ12" s="14">
        <v>0.115947003381834</v>
      </c>
      <c r="AR12" s="14">
        <v>0.10722479478453401</v>
      </c>
      <c r="AS12" s="14">
        <v>7.0219141206331104E-2</v>
      </c>
    </row>
    <row r="13" spans="2:45" ht="43.5" x14ac:dyDescent="0.35">
      <c r="B13" s="15" t="s">
        <v>200</v>
      </c>
      <c r="C13" s="14">
        <v>4.8304379657247702E-2</v>
      </c>
      <c r="D13" s="14">
        <v>4.2737479382153901E-2</v>
      </c>
      <c r="E13" s="14">
        <v>5.40208578589189E-2</v>
      </c>
      <c r="F13" s="14"/>
      <c r="G13" s="14">
        <v>2.0945527091262801E-2</v>
      </c>
      <c r="H13" s="14">
        <v>4.0278911613513803E-2</v>
      </c>
      <c r="I13" s="14">
        <v>4.0220193141962901E-2</v>
      </c>
      <c r="J13" s="14">
        <v>4.5640196299784802E-2</v>
      </c>
      <c r="K13" s="14">
        <v>9.9591121542079802E-2</v>
      </c>
      <c r="L13" s="14"/>
      <c r="M13" s="14">
        <v>4.57550510385294E-2</v>
      </c>
      <c r="N13" s="14">
        <v>5.27006484087554E-2</v>
      </c>
      <c r="O13" s="14">
        <v>4.1816122999593697E-2</v>
      </c>
      <c r="P13" s="14">
        <v>5.1365896604956503E-2</v>
      </c>
      <c r="Q13" s="14"/>
      <c r="R13" s="14">
        <v>3.3938494637109198E-2</v>
      </c>
      <c r="S13" s="14">
        <v>5.3825913711259901E-2</v>
      </c>
      <c r="T13" s="14">
        <v>3.9221558952047597E-2</v>
      </c>
      <c r="U13" s="14">
        <v>7.0014467935376204E-2</v>
      </c>
      <c r="V13" s="14">
        <v>5.3159530104880601E-2</v>
      </c>
      <c r="W13" s="14">
        <v>4.16993791443388E-2</v>
      </c>
      <c r="X13" s="14">
        <v>4.87959482664675E-2</v>
      </c>
      <c r="Y13" s="14">
        <v>4.7310655299049202E-2</v>
      </c>
      <c r="Z13" s="14">
        <v>4.9496335568827203E-2</v>
      </c>
      <c r="AA13" s="14"/>
      <c r="AB13" s="14">
        <v>5.8659196661908698E-2</v>
      </c>
      <c r="AC13" s="14">
        <v>6.3013089792331695E-2</v>
      </c>
      <c r="AD13" s="14">
        <v>3.8287125712623001E-2</v>
      </c>
      <c r="AE13" s="14">
        <v>1.55129973992576E-2</v>
      </c>
      <c r="AF13" s="14">
        <v>0</v>
      </c>
      <c r="AG13" s="14"/>
      <c r="AH13" s="14">
        <v>3.4122096308271503E-2</v>
      </c>
      <c r="AI13" s="14">
        <v>5.3710990628099801E-2</v>
      </c>
      <c r="AJ13" s="14"/>
      <c r="AK13" s="14">
        <v>2.56726831277144E-2</v>
      </c>
      <c r="AL13" s="14">
        <v>5.8028063384524098E-2</v>
      </c>
      <c r="AM13" s="14"/>
      <c r="AN13" s="14">
        <v>3.3259268575837303E-2</v>
      </c>
      <c r="AO13" s="14">
        <v>6.0663087263481699E-2</v>
      </c>
      <c r="AP13" s="14"/>
      <c r="AQ13" s="14">
        <v>2.33266622343591E-2</v>
      </c>
      <c r="AR13" s="14">
        <v>5.8909857674712102E-2</v>
      </c>
      <c r="AS13" s="14">
        <v>4.5760698239155802E-2</v>
      </c>
    </row>
    <row r="14" spans="2:45" ht="29" x14ac:dyDescent="0.35">
      <c r="B14" s="15" t="s">
        <v>201</v>
      </c>
      <c r="C14" s="14">
        <v>9.6694361831062198E-2</v>
      </c>
      <c r="D14" s="14">
        <v>7.4175785603647806E-2</v>
      </c>
      <c r="E14" s="14">
        <v>0.119623644825352</v>
      </c>
      <c r="F14" s="14"/>
      <c r="G14" s="14">
        <v>3.8132387957907903E-2</v>
      </c>
      <c r="H14" s="14">
        <v>4.9412051003031497E-2</v>
      </c>
      <c r="I14" s="14">
        <v>8.9886073543132106E-2</v>
      </c>
      <c r="J14" s="14">
        <v>0.13686176523211299</v>
      </c>
      <c r="K14" s="14">
        <v>0.17428553433942101</v>
      </c>
      <c r="L14" s="14"/>
      <c r="M14" s="14">
        <v>6.48890543729711E-2</v>
      </c>
      <c r="N14" s="14">
        <v>0.10697272321521401</v>
      </c>
      <c r="O14" s="14">
        <v>8.9545236386359597E-2</v>
      </c>
      <c r="P14" s="14">
        <v>0.12726055205300299</v>
      </c>
      <c r="Q14" s="14"/>
      <c r="R14" s="14">
        <v>4.50118355987984E-2</v>
      </c>
      <c r="S14" s="14">
        <v>0.108616472162475</v>
      </c>
      <c r="T14" s="14">
        <v>0.11568569554300499</v>
      </c>
      <c r="U14" s="14">
        <v>0.125944879348554</v>
      </c>
      <c r="V14" s="14">
        <v>0.13313144880210301</v>
      </c>
      <c r="W14" s="14">
        <v>0.122995451901175</v>
      </c>
      <c r="X14" s="14">
        <v>8.96221155598554E-2</v>
      </c>
      <c r="Y14" s="14">
        <v>5.3671029857918197E-2</v>
      </c>
      <c r="Z14" s="14">
        <v>8.2639851956333304E-2</v>
      </c>
      <c r="AA14" s="14"/>
      <c r="AB14" s="14">
        <v>0.20881332885501999</v>
      </c>
      <c r="AC14" s="14">
        <v>6.8585494205310904E-2</v>
      </c>
      <c r="AD14" s="14">
        <v>5.3233615857995201E-2</v>
      </c>
      <c r="AE14" s="14">
        <v>4.40121269640577E-2</v>
      </c>
      <c r="AF14" s="14">
        <v>0</v>
      </c>
      <c r="AG14" s="14"/>
      <c r="AH14" s="14">
        <v>2.2349011544121802E-2</v>
      </c>
      <c r="AI14" s="14">
        <v>0.122019389183064</v>
      </c>
      <c r="AJ14" s="14"/>
      <c r="AK14" s="14">
        <v>3.0896259283121601E-2</v>
      </c>
      <c r="AL14" s="14">
        <v>0.123639666002167</v>
      </c>
      <c r="AM14" s="14"/>
      <c r="AN14" s="14">
        <v>2.7431267602703899E-2</v>
      </c>
      <c r="AO14" s="14">
        <v>0.150365699374956</v>
      </c>
      <c r="AP14" s="14"/>
      <c r="AQ14" s="14">
        <v>2.1738158039826899E-2</v>
      </c>
      <c r="AR14" s="14">
        <v>0.11243666839572999</v>
      </c>
      <c r="AS14" s="14">
        <v>0.14360801928484199</v>
      </c>
    </row>
    <row r="15" spans="2:45" x14ac:dyDescent="0.35">
      <c r="B15" s="15" t="s">
        <v>70</v>
      </c>
      <c r="C15" s="23">
        <v>4.1182240121740703E-2</v>
      </c>
      <c r="D15" s="23">
        <v>3.1740650815287798E-2</v>
      </c>
      <c r="E15" s="23">
        <v>5.07972912184659E-2</v>
      </c>
      <c r="F15" s="23"/>
      <c r="G15" s="23">
        <v>2.5531848074017999E-2</v>
      </c>
      <c r="H15" s="23">
        <v>4.6366826504895098E-2</v>
      </c>
      <c r="I15" s="23">
        <v>4.8152712116504598E-2</v>
      </c>
      <c r="J15" s="23">
        <v>5.0362376849349098E-2</v>
      </c>
      <c r="K15" s="23">
        <v>3.1149659545149502E-2</v>
      </c>
      <c r="L15" s="23"/>
      <c r="M15" s="23">
        <v>3.1012311218405499E-2</v>
      </c>
      <c r="N15" s="23">
        <v>4.0023633701035601E-2</v>
      </c>
      <c r="O15" s="23">
        <v>2.5490240029899001E-2</v>
      </c>
      <c r="P15" s="23">
        <v>6.5902497337894897E-2</v>
      </c>
      <c r="Q15" s="23"/>
      <c r="R15" s="23">
        <v>2.76304800394696E-2</v>
      </c>
      <c r="S15" s="23">
        <v>4.1034872388176498E-2</v>
      </c>
      <c r="T15" s="23">
        <v>6.8112594540867599E-2</v>
      </c>
      <c r="U15" s="23">
        <v>6.2817899888328796E-2</v>
      </c>
      <c r="V15" s="23">
        <v>2.1832494917076999E-2</v>
      </c>
      <c r="W15" s="23">
        <v>4.0940446968172298E-2</v>
      </c>
      <c r="X15" s="23">
        <v>3.6145117758746799E-2</v>
      </c>
      <c r="Y15" s="23">
        <v>2.1177557802686799E-2</v>
      </c>
      <c r="Z15" s="23">
        <v>4.4155518782707598E-2</v>
      </c>
      <c r="AA15" s="23"/>
      <c r="AB15" s="23">
        <v>6.8256214339397006E-2</v>
      </c>
      <c r="AC15" s="23">
        <v>5.6006926740867498E-2</v>
      </c>
      <c r="AD15" s="23">
        <v>2.6498643305450799E-2</v>
      </c>
      <c r="AE15" s="23">
        <v>6.13105488905147E-3</v>
      </c>
      <c r="AF15" s="23">
        <v>0</v>
      </c>
      <c r="AG15" s="23"/>
      <c r="AH15" s="23">
        <v>1.99805474710134E-2</v>
      </c>
      <c r="AI15" s="23">
        <v>4.2295852421570197E-2</v>
      </c>
      <c r="AJ15" s="23"/>
      <c r="AK15" s="23">
        <v>3.0497344960598E-2</v>
      </c>
      <c r="AL15" s="23">
        <v>3.9673984515800099E-2</v>
      </c>
      <c r="AM15" s="23"/>
      <c r="AN15" s="23">
        <v>2.49760618345981E-2</v>
      </c>
      <c r="AO15" s="23">
        <v>5.0899562857396802E-2</v>
      </c>
      <c r="AP15" s="23"/>
      <c r="AQ15" s="23">
        <v>1.7947097225489601E-2</v>
      </c>
      <c r="AR15" s="23">
        <v>3.3365790197791803E-2</v>
      </c>
      <c r="AS15" s="23">
        <v>8.0145394115071406E-2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206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0.34558234909629099</v>
      </c>
      <c r="D9" s="14">
        <v>0.315410025568436</v>
      </c>
      <c r="E9" s="14">
        <v>0.376730335978747</v>
      </c>
      <c r="F9" s="14"/>
      <c r="G9" s="14">
        <v>0.44385738276276299</v>
      </c>
      <c r="H9" s="14">
        <v>0.358685476024387</v>
      </c>
      <c r="I9" s="14">
        <v>0.31578841724993401</v>
      </c>
      <c r="J9" s="14">
        <v>0.32799442014388203</v>
      </c>
      <c r="K9" s="14">
        <v>0.286130968811661</v>
      </c>
      <c r="L9" s="14"/>
      <c r="M9" s="14">
        <v>0.35569955518701102</v>
      </c>
      <c r="N9" s="14">
        <v>0.35212383116157098</v>
      </c>
      <c r="O9" s="14">
        <v>0.33922229348576499</v>
      </c>
      <c r="P9" s="14">
        <v>0.33207512951175799</v>
      </c>
      <c r="Q9" s="14"/>
      <c r="R9" s="14">
        <v>0.35266554932016603</v>
      </c>
      <c r="S9" s="14">
        <v>0.39290448606488099</v>
      </c>
      <c r="T9" s="14">
        <v>0.34442390166754899</v>
      </c>
      <c r="U9" s="14">
        <v>0.32530886892592298</v>
      </c>
      <c r="V9" s="14">
        <v>0.38566934359108301</v>
      </c>
      <c r="W9" s="14">
        <v>0.30595183283883498</v>
      </c>
      <c r="X9" s="14">
        <v>0.298342236140832</v>
      </c>
      <c r="Y9" s="14">
        <v>0.42047460913214002</v>
      </c>
      <c r="Z9" s="14">
        <v>0.30698845745541298</v>
      </c>
      <c r="AA9" s="14"/>
      <c r="AB9" s="14">
        <v>0.26569748448536101</v>
      </c>
      <c r="AC9" s="14">
        <v>0.37017073142879198</v>
      </c>
      <c r="AD9" s="14">
        <v>0.39931603660477</v>
      </c>
      <c r="AE9" s="14">
        <v>0.37455716920867199</v>
      </c>
      <c r="AF9" s="14">
        <v>0.41512259939681001</v>
      </c>
      <c r="AG9" s="14"/>
      <c r="AH9" s="14">
        <v>0.36166552247898598</v>
      </c>
      <c r="AI9" s="14">
        <v>0.348911742466057</v>
      </c>
      <c r="AJ9" s="14"/>
      <c r="AK9" s="14">
        <v>0.34123698823692999</v>
      </c>
      <c r="AL9" s="14">
        <v>0.35696149442327402</v>
      </c>
      <c r="AM9" s="14"/>
      <c r="AN9" s="14">
        <v>0.35033382428425403</v>
      </c>
      <c r="AO9" s="14">
        <v>0.34644003658324202</v>
      </c>
      <c r="AP9" s="14"/>
      <c r="AQ9" s="14">
        <v>0.40366673910275902</v>
      </c>
      <c r="AR9" s="14">
        <v>0.32400709216368401</v>
      </c>
      <c r="AS9" s="14">
        <v>0.34919319002322602</v>
      </c>
    </row>
    <row r="10" spans="2:45" ht="43.5" x14ac:dyDescent="0.35">
      <c r="B10" s="15" t="s">
        <v>197</v>
      </c>
      <c r="C10" s="14">
        <v>0.29065650352350197</v>
      </c>
      <c r="D10" s="14">
        <v>0.30324467040302999</v>
      </c>
      <c r="E10" s="14">
        <v>0.27654843772833199</v>
      </c>
      <c r="F10" s="14"/>
      <c r="G10" s="14">
        <v>0.30730910363338798</v>
      </c>
      <c r="H10" s="14">
        <v>0.31755417917488699</v>
      </c>
      <c r="I10" s="14">
        <v>0.30643473102951502</v>
      </c>
      <c r="J10" s="14">
        <v>0.26634206470105398</v>
      </c>
      <c r="K10" s="14">
        <v>0.25092753796466599</v>
      </c>
      <c r="L10" s="14"/>
      <c r="M10" s="14">
        <v>0.31088136613971701</v>
      </c>
      <c r="N10" s="14">
        <v>0.288578810725376</v>
      </c>
      <c r="O10" s="14">
        <v>0.31685935647649999</v>
      </c>
      <c r="P10" s="14">
        <v>0.249675364701443</v>
      </c>
      <c r="Q10" s="14"/>
      <c r="R10" s="14">
        <v>0.30182514051192499</v>
      </c>
      <c r="S10" s="14">
        <v>0.21438488882665599</v>
      </c>
      <c r="T10" s="14">
        <v>0.30614617594944499</v>
      </c>
      <c r="U10" s="14">
        <v>0.29226982057555301</v>
      </c>
      <c r="V10" s="14">
        <v>0.24883948483586499</v>
      </c>
      <c r="W10" s="14">
        <v>0.34337418139778503</v>
      </c>
      <c r="X10" s="14">
        <v>0.33305632214498898</v>
      </c>
      <c r="Y10" s="14">
        <v>0.24771150166950701</v>
      </c>
      <c r="Z10" s="14">
        <v>0.329693691934556</v>
      </c>
      <c r="AA10" s="14"/>
      <c r="AB10" s="14">
        <v>0.25346014280537599</v>
      </c>
      <c r="AC10" s="14">
        <v>0.282215928156901</v>
      </c>
      <c r="AD10" s="14">
        <v>0.31241483259386899</v>
      </c>
      <c r="AE10" s="14">
        <v>0.34501703525199501</v>
      </c>
      <c r="AF10" s="14">
        <v>0.20922922169418401</v>
      </c>
      <c r="AG10" s="14"/>
      <c r="AH10" s="14">
        <v>0.30819702740330401</v>
      </c>
      <c r="AI10" s="14">
        <v>0.28634288402056302</v>
      </c>
      <c r="AJ10" s="14"/>
      <c r="AK10" s="14">
        <v>0.33565145438559002</v>
      </c>
      <c r="AL10" s="14">
        <v>0.27990626918216399</v>
      </c>
      <c r="AM10" s="14"/>
      <c r="AN10" s="14">
        <v>0.32207387208649901</v>
      </c>
      <c r="AO10" s="14">
        <v>0.26457716894038702</v>
      </c>
      <c r="AP10" s="14"/>
      <c r="AQ10" s="14">
        <v>0.30095846449067998</v>
      </c>
      <c r="AR10" s="14">
        <v>0.30315777506464298</v>
      </c>
      <c r="AS10" s="14">
        <v>0.24742415193586101</v>
      </c>
    </row>
    <row r="11" spans="2:45" ht="58" x14ac:dyDescent="0.35">
      <c r="B11" s="15" t="s">
        <v>198</v>
      </c>
      <c r="C11" s="14">
        <v>0.173025273643718</v>
      </c>
      <c r="D11" s="14">
        <v>0.19698001948278501</v>
      </c>
      <c r="E11" s="14">
        <v>0.149176865762539</v>
      </c>
      <c r="F11" s="14"/>
      <c r="G11" s="14">
        <v>0.17918493376530001</v>
      </c>
      <c r="H11" s="14">
        <v>0.16911690647796801</v>
      </c>
      <c r="I11" s="14">
        <v>0.19147257069948301</v>
      </c>
      <c r="J11" s="14">
        <v>0.16770325846310399</v>
      </c>
      <c r="K11" s="14">
        <v>0.15540264955552099</v>
      </c>
      <c r="L11" s="14"/>
      <c r="M11" s="14">
        <v>0.174731106767233</v>
      </c>
      <c r="N11" s="14">
        <v>0.15185305166889099</v>
      </c>
      <c r="O11" s="14">
        <v>0.17929955121573099</v>
      </c>
      <c r="P11" s="14">
        <v>0.18931522738679299</v>
      </c>
      <c r="Q11" s="14"/>
      <c r="R11" s="14">
        <v>0.179905058401336</v>
      </c>
      <c r="S11" s="14">
        <v>0.163464994929609</v>
      </c>
      <c r="T11" s="14">
        <v>0.17944660730887399</v>
      </c>
      <c r="U11" s="14">
        <v>0.162208088806473</v>
      </c>
      <c r="V11" s="14">
        <v>0.17245126252401399</v>
      </c>
      <c r="W11" s="14">
        <v>0.16660248706282299</v>
      </c>
      <c r="X11" s="14">
        <v>0.17768859972298601</v>
      </c>
      <c r="Y11" s="14">
        <v>0.21292190489262799</v>
      </c>
      <c r="Z11" s="14">
        <v>0.16693126689223201</v>
      </c>
      <c r="AA11" s="14"/>
      <c r="AB11" s="14">
        <v>0.17549082718148001</v>
      </c>
      <c r="AC11" s="14">
        <v>0.162241430792049</v>
      </c>
      <c r="AD11" s="14">
        <v>0.169940574250868</v>
      </c>
      <c r="AE11" s="14">
        <v>0.17707027580097801</v>
      </c>
      <c r="AF11" s="14">
        <v>0.26883655963050601</v>
      </c>
      <c r="AG11" s="14"/>
      <c r="AH11" s="14">
        <v>0.205714859531866</v>
      </c>
      <c r="AI11" s="14">
        <v>0.15451906332606999</v>
      </c>
      <c r="AJ11" s="14"/>
      <c r="AK11" s="14">
        <v>0.18197247699813801</v>
      </c>
      <c r="AL11" s="14">
        <v>0.165598431727072</v>
      </c>
      <c r="AM11" s="14"/>
      <c r="AN11" s="14">
        <v>0.19874369371199299</v>
      </c>
      <c r="AO11" s="14">
        <v>0.15166990204635</v>
      </c>
      <c r="AP11" s="14"/>
      <c r="AQ11" s="14">
        <v>0.189557899140084</v>
      </c>
      <c r="AR11" s="14">
        <v>0.170712923782083</v>
      </c>
      <c r="AS11" s="14">
        <v>0.156177876814593</v>
      </c>
    </row>
    <row r="12" spans="2:45" ht="43.5" x14ac:dyDescent="0.35">
      <c r="B12" s="15" t="s">
        <v>199</v>
      </c>
      <c r="C12" s="14">
        <v>5.5235712440108102E-2</v>
      </c>
      <c r="D12" s="14">
        <v>7.2765417952031106E-2</v>
      </c>
      <c r="E12" s="14">
        <v>3.7643268663944698E-2</v>
      </c>
      <c r="F12" s="14"/>
      <c r="G12" s="14">
        <v>3.1021307111198802E-2</v>
      </c>
      <c r="H12" s="14">
        <v>4.4494429003693402E-2</v>
      </c>
      <c r="I12" s="14">
        <v>8.3706074658173299E-2</v>
      </c>
      <c r="J12" s="14">
        <v>4.3865883422039099E-2</v>
      </c>
      <c r="K12" s="14">
        <v>7.2514265612023607E-2</v>
      </c>
      <c r="L12" s="14"/>
      <c r="M12" s="14">
        <v>6.3631301616308103E-2</v>
      </c>
      <c r="N12" s="14">
        <v>6.0982475949567003E-2</v>
      </c>
      <c r="O12" s="14">
        <v>4.0078526524847502E-2</v>
      </c>
      <c r="P12" s="14">
        <v>5.4624083113055603E-2</v>
      </c>
      <c r="Q12" s="14"/>
      <c r="R12" s="14">
        <v>6.3884967713358998E-2</v>
      </c>
      <c r="S12" s="14">
        <v>8.5725674843238897E-2</v>
      </c>
      <c r="T12" s="14">
        <v>6.1379299600942003E-2</v>
      </c>
      <c r="U12" s="14">
        <v>3.08731863947742E-2</v>
      </c>
      <c r="V12" s="14">
        <v>4.1247255339056502E-2</v>
      </c>
      <c r="W12" s="14">
        <v>4.9019450748186102E-2</v>
      </c>
      <c r="X12" s="14">
        <v>5.4418899383779099E-2</v>
      </c>
      <c r="Y12" s="14">
        <v>2.07798993644841E-2</v>
      </c>
      <c r="Z12" s="14">
        <v>5.1457343095744901E-2</v>
      </c>
      <c r="AA12" s="14"/>
      <c r="AB12" s="14">
        <v>6.4569241511430606E-2</v>
      </c>
      <c r="AC12" s="14">
        <v>4.8520707261227598E-2</v>
      </c>
      <c r="AD12" s="14">
        <v>4.9270098076803499E-2</v>
      </c>
      <c r="AE12" s="14">
        <v>4.6112347696323601E-2</v>
      </c>
      <c r="AF12" s="14">
        <v>0.106811619278499</v>
      </c>
      <c r="AG12" s="14"/>
      <c r="AH12" s="14">
        <v>6.0732947210654899E-2</v>
      </c>
      <c r="AI12" s="14">
        <v>5.0375758061185598E-2</v>
      </c>
      <c r="AJ12" s="14"/>
      <c r="AK12" s="14">
        <v>5.3237462576589199E-2</v>
      </c>
      <c r="AL12" s="14">
        <v>4.9418700231308697E-2</v>
      </c>
      <c r="AM12" s="14"/>
      <c r="AN12" s="14">
        <v>6.8532362252066298E-2</v>
      </c>
      <c r="AO12" s="14">
        <v>4.4024977234762397E-2</v>
      </c>
      <c r="AP12" s="14"/>
      <c r="AQ12" s="14">
        <v>4.3778191417576301E-2</v>
      </c>
      <c r="AR12" s="14">
        <v>6.6029544533244694E-2</v>
      </c>
      <c r="AS12" s="14">
        <v>2.95915825461191E-2</v>
      </c>
    </row>
    <row r="13" spans="2:45" ht="43.5" x14ac:dyDescent="0.35">
      <c r="B13" s="15" t="s">
        <v>200</v>
      </c>
      <c r="C13" s="14">
        <v>3.3548370076034097E-2</v>
      </c>
      <c r="D13" s="14">
        <v>3.4427705609095298E-2</v>
      </c>
      <c r="E13" s="14">
        <v>3.2726490521310901E-2</v>
      </c>
      <c r="F13" s="14"/>
      <c r="G13" s="14">
        <v>2.2186087960495302E-2</v>
      </c>
      <c r="H13" s="14">
        <v>2.39140680369846E-2</v>
      </c>
      <c r="I13" s="14">
        <v>2.18364282628279E-2</v>
      </c>
      <c r="J13" s="14">
        <v>4.1740527963093702E-2</v>
      </c>
      <c r="K13" s="14">
        <v>6.1411643426936398E-2</v>
      </c>
      <c r="L13" s="14"/>
      <c r="M13" s="14">
        <v>2.4387454334331801E-2</v>
      </c>
      <c r="N13" s="14">
        <v>3.3073167503667802E-2</v>
      </c>
      <c r="O13" s="14">
        <v>3.2337540123977798E-2</v>
      </c>
      <c r="P13" s="14">
        <v>4.5655325762713098E-2</v>
      </c>
      <c r="Q13" s="14"/>
      <c r="R13" s="14">
        <v>3.9671505236515602E-2</v>
      </c>
      <c r="S13" s="14">
        <v>2.9023892098411601E-2</v>
      </c>
      <c r="T13" s="14">
        <v>1.0529936475577499E-2</v>
      </c>
      <c r="U13" s="14">
        <v>5.4387817517710602E-2</v>
      </c>
      <c r="V13" s="14">
        <v>2.5111798548062499E-2</v>
      </c>
      <c r="W13" s="14">
        <v>2.30009550942901E-2</v>
      </c>
      <c r="X13" s="14">
        <v>5.2292212215609903E-2</v>
      </c>
      <c r="Y13" s="14">
        <v>4.2583715725415403E-2</v>
      </c>
      <c r="Z13" s="14">
        <v>2.77111241752717E-2</v>
      </c>
      <c r="AA13" s="14"/>
      <c r="AB13" s="14">
        <v>4.7774951545077098E-2</v>
      </c>
      <c r="AC13" s="14">
        <v>4.3782829918260498E-2</v>
      </c>
      <c r="AD13" s="14">
        <v>1.9535352090894201E-2</v>
      </c>
      <c r="AE13" s="14">
        <v>1.0474988665794899E-2</v>
      </c>
      <c r="AF13" s="14">
        <v>0</v>
      </c>
      <c r="AG13" s="14"/>
      <c r="AH13" s="14">
        <v>3.2191386885507399E-2</v>
      </c>
      <c r="AI13" s="14">
        <v>3.4840405155123398E-2</v>
      </c>
      <c r="AJ13" s="14"/>
      <c r="AK13" s="14">
        <v>2.22000701229501E-2</v>
      </c>
      <c r="AL13" s="14">
        <v>3.6579059647642201E-2</v>
      </c>
      <c r="AM13" s="14"/>
      <c r="AN13" s="14">
        <v>2.3732801152768299E-2</v>
      </c>
      <c r="AO13" s="14">
        <v>4.0608156928689298E-2</v>
      </c>
      <c r="AP13" s="14"/>
      <c r="AQ13" s="14">
        <v>2.7840641293796101E-2</v>
      </c>
      <c r="AR13" s="14">
        <v>3.5821024470520199E-2</v>
      </c>
      <c r="AS13" s="14">
        <v>3.7534866734598299E-2</v>
      </c>
    </row>
    <row r="14" spans="2:45" ht="29" x14ac:dyDescent="0.35">
      <c r="B14" s="15" t="s">
        <v>201</v>
      </c>
      <c r="C14" s="14">
        <v>7.6167260005841494E-2</v>
      </c>
      <c r="D14" s="14">
        <v>5.5918852208413902E-2</v>
      </c>
      <c r="E14" s="14">
        <v>9.6763745304417503E-2</v>
      </c>
      <c r="F14" s="14"/>
      <c r="G14" s="14">
        <v>2.75016831984629E-3</v>
      </c>
      <c r="H14" s="14">
        <v>5.8833234513694703E-2</v>
      </c>
      <c r="I14" s="14">
        <v>5.3347699745459498E-2</v>
      </c>
      <c r="J14" s="14">
        <v>0.117407459378188</v>
      </c>
      <c r="K14" s="14">
        <v>0.15058049498099799</v>
      </c>
      <c r="L14" s="14"/>
      <c r="M14" s="14">
        <v>4.91781086200936E-2</v>
      </c>
      <c r="N14" s="14">
        <v>8.3147299459888302E-2</v>
      </c>
      <c r="O14" s="14">
        <v>7.2596307791152406E-2</v>
      </c>
      <c r="P14" s="14">
        <v>9.8999788817796502E-2</v>
      </c>
      <c r="Q14" s="14"/>
      <c r="R14" s="14">
        <v>5.1037280066588399E-2</v>
      </c>
      <c r="S14" s="14">
        <v>8.6249799014780207E-2</v>
      </c>
      <c r="T14" s="14">
        <v>6.8599431083843906E-2</v>
      </c>
      <c r="U14" s="14">
        <v>9.1299105077680701E-2</v>
      </c>
      <c r="V14" s="14">
        <v>0.113211565166966</v>
      </c>
      <c r="W14" s="14">
        <v>9.0499978664661002E-2</v>
      </c>
      <c r="X14" s="14">
        <v>4.9087222541084302E-2</v>
      </c>
      <c r="Y14" s="14">
        <v>4.14043945086622E-2</v>
      </c>
      <c r="Z14" s="14">
        <v>8.51531622234937E-2</v>
      </c>
      <c r="AA14" s="14"/>
      <c r="AB14" s="14">
        <v>0.15775781289131199</v>
      </c>
      <c r="AC14" s="14">
        <v>5.5436907829705902E-2</v>
      </c>
      <c r="AD14" s="14">
        <v>3.8730118370733403E-2</v>
      </c>
      <c r="AE14" s="14">
        <v>3.8709965458296601E-2</v>
      </c>
      <c r="AF14" s="14">
        <v>0</v>
      </c>
      <c r="AG14" s="14"/>
      <c r="AH14" s="14">
        <v>2.1195358055450499E-2</v>
      </c>
      <c r="AI14" s="14">
        <v>9.5716430608184605E-2</v>
      </c>
      <c r="AJ14" s="14"/>
      <c r="AK14" s="14">
        <v>4.2731632887712402E-2</v>
      </c>
      <c r="AL14" s="14">
        <v>8.7735676473785495E-2</v>
      </c>
      <c r="AM14" s="14"/>
      <c r="AN14" s="14">
        <v>2.3016495428246499E-2</v>
      </c>
      <c r="AO14" s="14">
        <v>0.118655634064862</v>
      </c>
      <c r="AP14" s="14"/>
      <c r="AQ14" s="14">
        <v>2.0557089488232601E-2</v>
      </c>
      <c r="AR14" s="14">
        <v>7.9161229168072195E-2</v>
      </c>
      <c r="AS14" s="14">
        <v>0.13693396651234799</v>
      </c>
    </row>
    <row r="15" spans="2:45" x14ac:dyDescent="0.35">
      <c r="B15" s="15" t="s">
        <v>70</v>
      </c>
      <c r="C15" s="23">
        <v>2.5784531214505101E-2</v>
      </c>
      <c r="D15" s="23">
        <v>2.1253308776208301E-2</v>
      </c>
      <c r="E15" s="23">
        <v>3.04108560407087E-2</v>
      </c>
      <c r="F15" s="23"/>
      <c r="G15" s="23">
        <v>1.3691016447008E-2</v>
      </c>
      <c r="H15" s="23">
        <v>2.74017067683846E-2</v>
      </c>
      <c r="I15" s="23">
        <v>2.74140783546073E-2</v>
      </c>
      <c r="J15" s="23">
        <v>3.4946385928640099E-2</v>
      </c>
      <c r="K15" s="23">
        <v>2.3032439648193501E-2</v>
      </c>
      <c r="L15" s="23"/>
      <c r="M15" s="23">
        <v>2.14911073353053E-2</v>
      </c>
      <c r="N15" s="23">
        <v>3.0241363531039001E-2</v>
      </c>
      <c r="O15" s="23">
        <v>1.96064243820262E-2</v>
      </c>
      <c r="P15" s="23">
        <v>2.96550807064411E-2</v>
      </c>
      <c r="Q15" s="23"/>
      <c r="R15" s="23">
        <v>1.1010498750109799E-2</v>
      </c>
      <c r="S15" s="23">
        <v>2.82462642224235E-2</v>
      </c>
      <c r="T15" s="23">
        <v>2.9474647913768099E-2</v>
      </c>
      <c r="U15" s="23">
        <v>4.36531127018858E-2</v>
      </c>
      <c r="V15" s="23">
        <v>1.34692899949526E-2</v>
      </c>
      <c r="W15" s="23">
        <v>2.1551114193419402E-2</v>
      </c>
      <c r="X15" s="23">
        <v>3.5114507850719401E-2</v>
      </c>
      <c r="Y15" s="23">
        <v>1.4123974707164101E-2</v>
      </c>
      <c r="Z15" s="23">
        <v>3.2064954223289199E-2</v>
      </c>
      <c r="AA15" s="23"/>
      <c r="AB15" s="23">
        <v>3.5249539579963601E-2</v>
      </c>
      <c r="AC15" s="23">
        <v>3.7631464613064297E-2</v>
      </c>
      <c r="AD15" s="23">
        <v>1.07929880120605E-2</v>
      </c>
      <c r="AE15" s="23">
        <v>8.0582179179396595E-3</v>
      </c>
      <c r="AF15" s="23">
        <v>0</v>
      </c>
      <c r="AG15" s="23"/>
      <c r="AH15" s="23">
        <v>1.03028984342311E-2</v>
      </c>
      <c r="AI15" s="23">
        <v>2.9293716362817E-2</v>
      </c>
      <c r="AJ15" s="23"/>
      <c r="AK15" s="23">
        <v>2.2969914792090099E-2</v>
      </c>
      <c r="AL15" s="23">
        <v>2.38003683147536E-2</v>
      </c>
      <c r="AM15" s="23"/>
      <c r="AN15" s="23">
        <v>1.3566951084172701E-2</v>
      </c>
      <c r="AO15" s="23">
        <v>3.4024124201707397E-2</v>
      </c>
      <c r="AP15" s="23"/>
      <c r="AQ15" s="23">
        <v>1.36409750668722E-2</v>
      </c>
      <c r="AR15" s="23">
        <v>2.11104108177524E-2</v>
      </c>
      <c r="AS15" s="23">
        <v>4.3144365433254797E-2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207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0.34755795917219001</v>
      </c>
      <c r="D9" s="14">
        <v>0.320225379337509</v>
      </c>
      <c r="E9" s="14">
        <v>0.37584230998179002</v>
      </c>
      <c r="F9" s="14"/>
      <c r="G9" s="14">
        <v>0.44066628379811801</v>
      </c>
      <c r="H9" s="14">
        <v>0.34168346057537402</v>
      </c>
      <c r="I9" s="14">
        <v>0.34989394290397902</v>
      </c>
      <c r="J9" s="14">
        <v>0.31829673039809703</v>
      </c>
      <c r="K9" s="14">
        <v>0.29173503837505499</v>
      </c>
      <c r="L9" s="14"/>
      <c r="M9" s="14">
        <v>0.36053493946528897</v>
      </c>
      <c r="N9" s="14">
        <v>0.38094716890387897</v>
      </c>
      <c r="O9" s="14">
        <v>0.349980944309641</v>
      </c>
      <c r="P9" s="14">
        <v>0.295370821605205</v>
      </c>
      <c r="Q9" s="14"/>
      <c r="R9" s="14">
        <v>0.31042264446326601</v>
      </c>
      <c r="S9" s="14">
        <v>0.37346229857930302</v>
      </c>
      <c r="T9" s="14">
        <v>0.36682657951992498</v>
      </c>
      <c r="U9" s="14">
        <v>0.36119309435404001</v>
      </c>
      <c r="V9" s="14">
        <v>0.39216699392966697</v>
      </c>
      <c r="W9" s="14">
        <v>0.30958693620945898</v>
      </c>
      <c r="X9" s="14">
        <v>0.327449009505213</v>
      </c>
      <c r="Y9" s="14">
        <v>0.43310482140581502</v>
      </c>
      <c r="Z9" s="14">
        <v>0.31582751118216801</v>
      </c>
      <c r="AA9" s="14"/>
      <c r="AB9" s="14">
        <v>0.262971324362755</v>
      </c>
      <c r="AC9" s="14">
        <v>0.37434692793451402</v>
      </c>
      <c r="AD9" s="14">
        <v>0.396536399246668</v>
      </c>
      <c r="AE9" s="14">
        <v>0.38573961920466399</v>
      </c>
      <c r="AF9" s="14">
        <v>0.38669094164760098</v>
      </c>
      <c r="AG9" s="14"/>
      <c r="AH9" s="14">
        <v>0.352302135896777</v>
      </c>
      <c r="AI9" s="14">
        <v>0.35814377855127699</v>
      </c>
      <c r="AJ9" s="14"/>
      <c r="AK9" s="14">
        <v>0.35147732312985402</v>
      </c>
      <c r="AL9" s="14">
        <v>0.360524238383921</v>
      </c>
      <c r="AM9" s="14"/>
      <c r="AN9" s="14">
        <v>0.35881836030437703</v>
      </c>
      <c r="AO9" s="14">
        <v>0.34201639308374598</v>
      </c>
      <c r="AP9" s="14"/>
      <c r="AQ9" s="14">
        <v>0.44796620838757401</v>
      </c>
      <c r="AR9" s="14">
        <v>0.325497968608082</v>
      </c>
      <c r="AS9" s="14">
        <v>0.28693835541197799</v>
      </c>
    </row>
    <row r="10" spans="2:45" ht="43.5" x14ac:dyDescent="0.35">
      <c r="B10" s="15" t="s">
        <v>197</v>
      </c>
      <c r="C10" s="14">
        <v>0.24854748619887701</v>
      </c>
      <c r="D10" s="14">
        <v>0.26239765517612101</v>
      </c>
      <c r="E10" s="14">
        <v>0.235051220901589</v>
      </c>
      <c r="F10" s="14"/>
      <c r="G10" s="14">
        <v>0.29276394899902602</v>
      </c>
      <c r="H10" s="14">
        <v>0.28674523337207303</v>
      </c>
      <c r="I10" s="14">
        <v>0.24091489938356</v>
      </c>
      <c r="J10" s="14">
        <v>0.21416312277028601</v>
      </c>
      <c r="K10" s="14">
        <v>0.20752602727872799</v>
      </c>
      <c r="L10" s="14"/>
      <c r="M10" s="14">
        <v>0.28072916077447602</v>
      </c>
      <c r="N10" s="14">
        <v>0.239594823469228</v>
      </c>
      <c r="O10" s="14">
        <v>0.22930940057350799</v>
      </c>
      <c r="P10" s="14">
        <v>0.239161714673398</v>
      </c>
      <c r="Q10" s="14"/>
      <c r="R10" s="14">
        <v>0.31441647255503702</v>
      </c>
      <c r="S10" s="14">
        <v>0.19835889678461599</v>
      </c>
      <c r="T10" s="14">
        <v>0.22617190751063401</v>
      </c>
      <c r="U10" s="14">
        <v>0.226957603780642</v>
      </c>
      <c r="V10" s="14">
        <v>0.21731229890735601</v>
      </c>
      <c r="W10" s="14">
        <v>0.23573797794103099</v>
      </c>
      <c r="X10" s="14">
        <v>0.24826985141958099</v>
      </c>
      <c r="Y10" s="14">
        <v>0.24783770107938699</v>
      </c>
      <c r="Z10" s="14">
        <v>0.29685199466335699</v>
      </c>
      <c r="AA10" s="14"/>
      <c r="AB10" s="14">
        <v>0.19652867713723299</v>
      </c>
      <c r="AC10" s="14">
        <v>0.22124216830570101</v>
      </c>
      <c r="AD10" s="14">
        <v>0.27276361052408798</v>
      </c>
      <c r="AE10" s="14">
        <v>0.31206768712147298</v>
      </c>
      <c r="AF10" s="14">
        <v>0.42357327353288798</v>
      </c>
      <c r="AG10" s="14"/>
      <c r="AH10" s="14">
        <v>0.31089223940719002</v>
      </c>
      <c r="AI10" s="14">
        <v>0.225027060016256</v>
      </c>
      <c r="AJ10" s="14"/>
      <c r="AK10" s="14">
        <v>0.297132923304392</v>
      </c>
      <c r="AL10" s="14">
        <v>0.23232596937650399</v>
      </c>
      <c r="AM10" s="14"/>
      <c r="AN10" s="14">
        <v>0.30551721913040503</v>
      </c>
      <c r="AO10" s="14">
        <v>0.20252587276973</v>
      </c>
      <c r="AP10" s="14"/>
      <c r="AQ10" s="14">
        <v>0.27774635595054997</v>
      </c>
      <c r="AR10" s="14">
        <v>0.24905648793709101</v>
      </c>
      <c r="AS10" s="14">
        <v>0.204418253869428</v>
      </c>
    </row>
    <row r="11" spans="2:45" ht="58" x14ac:dyDescent="0.35">
      <c r="B11" s="15" t="s">
        <v>198</v>
      </c>
      <c r="C11" s="14">
        <v>0.14675674695802299</v>
      </c>
      <c r="D11" s="14">
        <v>0.171913828059477</v>
      </c>
      <c r="E11" s="14">
        <v>0.12058600287738699</v>
      </c>
      <c r="F11" s="14"/>
      <c r="G11" s="14">
        <v>0.14186598144947299</v>
      </c>
      <c r="H11" s="14">
        <v>0.17036071960944099</v>
      </c>
      <c r="I11" s="14">
        <v>0.159279019063327</v>
      </c>
      <c r="J11" s="14">
        <v>0.15975511907829701</v>
      </c>
      <c r="K11" s="14">
        <v>9.1481828600301601E-2</v>
      </c>
      <c r="L11" s="14"/>
      <c r="M11" s="14">
        <v>0.15451272039977901</v>
      </c>
      <c r="N11" s="14">
        <v>0.11845148817984601</v>
      </c>
      <c r="O11" s="14">
        <v>0.16036327973953601</v>
      </c>
      <c r="P11" s="14">
        <v>0.15874580822270501</v>
      </c>
      <c r="Q11" s="14"/>
      <c r="R11" s="14">
        <v>0.18319398458037101</v>
      </c>
      <c r="S11" s="14">
        <v>0.13386067841923999</v>
      </c>
      <c r="T11" s="14">
        <v>0.15547997875810701</v>
      </c>
      <c r="U11" s="14">
        <v>0.13781275048264599</v>
      </c>
      <c r="V11" s="14">
        <v>9.9827240445746507E-2</v>
      </c>
      <c r="W11" s="14">
        <v>0.15182858651171999</v>
      </c>
      <c r="X11" s="14">
        <v>0.17422612182306901</v>
      </c>
      <c r="Y11" s="14">
        <v>0.122604145602697</v>
      </c>
      <c r="Z11" s="14">
        <v>0.13549424566016299</v>
      </c>
      <c r="AA11" s="14"/>
      <c r="AB11" s="14">
        <v>0.12900142027480399</v>
      </c>
      <c r="AC11" s="14">
        <v>0.14116253278124699</v>
      </c>
      <c r="AD11" s="14">
        <v>0.16487045314896401</v>
      </c>
      <c r="AE11" s="14">
        <v>0.14350568792898699</v>
      </c>
      <c r="AF11" s="14">
        <v>8.2864362100852004E-2</v>
      </c>
      <c r="AG11" s="14"/>
      <c r="AH11" s="14">
        <v>0.17300653731180701</v>
      </c>
      <c r="AI11" s="14">
        <v>0.13159609632432601</v>
      </c>
      <c r="AJ11" s="14"/>
      <c r="AK11" s="14">
        <v>0.18120656284187101</v>
      </c>
      <c r="AL11" s="14">
        <v>0.126606411586804</v>
      </c>
      <c r="AM11" s="14"/>
      <c r="AN11" s="14">
        <v>0.183146264022084</v>
      </c>
      <c r="AO11" s="14">
        <v>0.116912148570692</v>
      </c>
      <c r="AP11" s="14"/>
      <c r="AQ11" s="14">
        <v>0.14652790726190201</v>
      </c>
      <c r="AR11" s="14">
        <v>0.140813388605568</v>
      </c>
      <c r="AS11" s="14">
        <v>0.18407981396110501</v>
      </c>
    </row>
    <row r="12" spans="2:45" ht="43.5" x14ac:dyDescent="0.35">
      <c r="B12" s="15" t="s">
        <v>199</v>
      </c>
      <c r="C12" s="14">
        <v>6.0298544688704901E-2</v>
      </c>
      <c r="D12" s="14">
        <v>7.2522550997458898E-2</v>
      </c>
      <c r="E12" s="14">
        <v>4.8073677190400302E-2</v>
      </c>
      <c r="F12" s="14"/>
      <c r="G12" s="14">
        <v>5.2773974101669299E-2</v>
      </c>
      <c r="H12" s="14">
        <v>5.6067182662836099E-2</v>
      </c>
      <c r="I12" s="14">
        <v>7.7910623381760399E-2</v>
      </c>
      <c r="J12" s="14">
        <v>4.4341753986669501E-2</v>
      </c>
      <c r="K12" s="14">
        <v>7.1283681660015599E-2</v>
      </c>
      <c r="L12" s="14"/>
      <c r="M12" s="14">
        <v>6.1133580060687698E-2</v>
      </c>
      <c r="N12" s="14">
        <v>7.6017702166076603E-2</v>
      </c>
      <c r="O12" s="14">
        <v>5.7763408991664003E-2</v>
      </c>
      <c r="P12" s="14">
        <v>4.6478217980938097E-2</v>
      </c>
      <c r="Q12" s="14"/>
      <c r="R12" s="14">
        <v>5.7432256390629599E-2</v>
      </c>
      <c r="S12" s="14">
        <v>6.6420285629608999E-2</v>
      </c>
      <c r="T12" s="14">
        <v>4.4707339899528797E-2</v>
      </c>
      <c r="U12" s="14">
        <v>3.9534649278178603E-2</v>
      </c>
      <c r="V12" s="14">
        <v>7.6295204114226897E-2</v>
      </c>
      <c r="W12" s="14">
        <v>8.2709478229158098E-2</v>
      </c>
      <c r="X12" s="14">
        <v>4.56103434590613E-2</v>
      </c>
      <c r="Y12" s="14">
        <v>6.5483817390003904E-2</v>
      </c>
      <c r="Z12" s="14">
        <v>6.6782494770493001E-2</v>
      </c>
      <c r="AA12" s="14"/>
      <c r="AB12" s="14">
        <v>6.8701380450305299E-2</v>
      </c>
      <c r="AC12" s="14">
        <v>5.4775842832819097E-2</v>
      </c>
      <c r="AD12" s="14">
        <v>4.6789973658067599E-2</v>
      </c>
      <c r="AE12" s="14">
        <v>8.4592319177224803E-2</v>
      </c>
      <c r="AF12" s="14">
        <v>5.1393311618238402E-2</v>
      </c>
      <c r="AG12" s="14"/>
      <c r="AH12" s="14">
        <v>6.4108958801209107E-2</v>
      </c>
      <c r="AI12" s="14">
        <v>5.6914857132242799E-2</v>
      </c>
      <c r="AJ12" s="14"/>
      <c r="AK12" s="14">
        <v>6.4596732806929694E-2</v>
      </c>
      <c r="AL12" s="14">
        <v>5.3554400191611902E-2</v>
      </c>
      <c r="AM12" s="14"/>
      <c r="AN12" s="14">
        <v>7.0713140874738206E-2</v>
      </c>
      <c r="AO12" s="14">
        <v>5.2301099676517401E-2</v>
      </c>
      <c r="AP12" s="14"/>
      <c r="AQ12" s="14">
        <v>5.9025245979237001E-2</v>
      </c>
      <c r="AR12" s="14">
        <v>6.5606753958769096E-2</v>
      </c>
      <c r="AS12" s="14">
        <v>4.65058326582279E-2</v>
      </c>
    </row>
    <row r="13" spans="2:45" ht="43.5" x14ac:dyDescent="0.35">
      <c r="B13" s="15" t="s">
        <v>200</v>
      </c>
      <c r="C13" s="14">
        <v>3.1108897732144099E-2</v>
      </c>
      <c r="D13" s="14">
        <v>3.2791151431376397E-2</v>
      </c>
      <c r="E13" s="14">
        <v>2.94714412245092E-2</v>
      </c>
      <c r="F13" s="14"/>
      <c r="G13" s="14">
        <v>3.4718489738127099E-2</v>
      </c>
      <c r="H13" s="14">
        <v>3.9407021750258099E-2</v>
      </c>
      <c r="I13" s="14">
        <v>2.30343969444557E-2</v>
      </c>
      <c r="J13" s="14">
        <v>1.9445592287888801E-2</v>
      </c>
      <c r="K13" s="14">
        <v>4.1399757086987003E-2</v>
      </c>
      <c r="L13" s="14"/>
      <c r="M13" s="14">
        <v>3.6928341626054399E-2</v>
      </c>
      <c r="N13" s="14">
        <v>3.7957991263717697E-2</v>
      </c>
      <c r="O13" s="14">
        <v>6.73192077944435E-3</v>
      </c>
      <c r="P13" s="14">
        <v>3.9762660889436703E-2</v>
      </c>
      <c r="Q13" s="14"/>
      <c r="R13" s="14">
        <v>4.4735745210512698E-2</v>
      </c>
      <c r="S13" s="14">
        <v>3.4391306585981003E-2</v>
      </c>
      <c r="T13" s="14">
        <v>3.0922227884183501E-3</v>
      </c>
      <c r="U13" s="14">
        <v>1.9380934122219799E-2</v>
      </c>
      <c r="V13" s="14">
        <v>1.53311236114923E-2</v>
      </c>
      <c r="W13" s="14">
        <v>3.0790159790096399E-2</v>
      </c>
      <c r="X13" s="14">
        <v>5.2133641633522902E-2</v>
      </c>
      <c r="Y13" s="14">
        <v>2.36733855618084E-2</v>
      </c>
      <c r="Z13" s="14">
        <v>3.9696991279321102E-2</v>
      </c>
      <c r="AA13" s="14"/>
      <c r="AB13" s="14">
        <v>2.89589307884471E-2</v>
      </c>
      <c r="AC13" s="14">
        <v>4.8525770926079001E-2</v>
      </c>
      <c r="AD13" s="14">
        <v>2.24345303292918E-2</v>
      </c>
      <c r="AE13" s="14">
        <v>1.92686553570347E-2</v>
      </c>
      <c r="AF13" s="14">
        <v>5.5478111100421001E-2</v>
      </c>
      <c r="AG13" s="14"/>
      <c r="AH13" s="14">
        <v>3.9367996758232E-2</v>
      </c>
      <c r="AI13" s="14">
        <v>2.6782253410542502E-2</v>
      </c>
      <c r="AJ13" s="14"/>
      <c r="AK13" s="14">
        <v>2.7826433129739699E-2</v>
      </c>
      <c r="AL13" s="14">
        <v>3.1840920239679202E-2</v>
      </c>
      <c r="AM13" s="14"/>
      <c r="AN13" s="14">
        <v>2.66871498528999E-2</v>
      </c>
      <c r="AO13" s="14">
        <v>3.4275482116051602E-2</v>
      </c>
      <c r="AP13" s="14"/>
      <c r="AQ13" s="14">
        <v>3.3374424749798501E-2</v>
      </c>
      <c r="AR13" s="14">
        <v>3.3802174441202801E-2</v>
      </c>
      <c r="AS13" s="14">
        <v>1.61830080446984E-2</v>
      </c>
    </row>
    <row r="14" spans="2:45" ht="29" x14ac:dyDescent="0.35">
      <c r="B14" s="15" t="s">
        <v>201</v>
      </c>
      <c r="C14" s="14">
        <v>0.137124444205595</v>
      </c>
      <c r="D14" s="14">
        <v>0.11474545400406901</v>
      </c>
      <c r="E14" s="14">
        <v>0.15907983380698701</v>
      </c>
      <c r="F14" s="14"/>
      <c r="G14" s="14">
        <v>1.85185338900795E-2</v>
      </c>
      <c r="H14" s="14">
        <v>7.6057434457076897E-2</v>
      </c>
      <c r="I14" s="14">
        <v>0.116749356924873</v>
      </c>
      <c r="J14" s="14">
        <v>0.21254791038750601</v>
      </c>
      <c r="K14" s="14">
        <v>0.26697156870138999</v>
      </c>
      <c r="L14" s="14"/>
      <c r="M14" s="14">
        <v>7.8624565997433796E-2</v>
      </c>
      <c r="N14" s="14">
        <v>0.116748133794566</v>
      </c>
      <c r="O14" s="14">
        <v>0.17146465547647799</v>
      </c>
      <c r="P14" s="14">
        <v>0.19026013697997199</v>
      </c>
      <c r="Q14" s="14"/>
      <c r="R14" s="14">
        <v>6.6670623418206995E-2</v>
      </c>
      <c r="S14" s="14">
        <v>0.15643662242138001</v>
      </c>
      <c r="T14" s="14">
        <v>0.173115978738593</v>
      </c>
      <c r="U14" s="14">
        <v>0.18154336535867999</v>
      </c>
      <c r="V14" s="14">
        <v>0.194200596999825</v>
      </c>
      <c r="W14" s="14">
        <v>0.15361138848956099</v>
      </c>
      <c r="X14" s="14">
        <v>0.121807445053966</v>
      </c>
      <c r="Y14" s="14">
        <v>9.4102611175468406E-2</v>
      </c>
      <c r="Z14" s="14">
        <v>0.11074115146892299</v>
      </c>
      <c r="AA14" s="14"/>
      <c r="AB14" s="14">
        <v>0.28099747211934301</v>
      </c>
      <c r="AC14" s="14">
        <v>0.12196029897430199</v>
      </c>
      <c r="AD14" s="14">
        <v>7.9931875161272994E-2</v>
      </c>
      <c r="AE14" s="14">
        <v>5.0080385058419698E-2</v>
      </c>
      <c r="AF14" s="14">
        <v>0</v>
      </c>
      <c r="AG14" s="14"/>
      <c r="AH14" s="14">
        <v>4.4328022655478298E-2</v>
      </c>
      <c r="AI14" s="14">
        <v>0.17055954380320601</v>
      </c>
      <c r="AJ14" s="14"/>
      <c r="AK14" s="14">
        <v>6.2275087663588101E-2</v>
      </c>
      <c r="AL14" s="14">
        <v>0.16580078318607799</v>
      </c>
      <c r="AM14" s="14"/>
      <c r="AN14" s="14">
        <v>4.1170144505164298E-2</v>
      </c>
      <c r="AO14" s="14">
        <v>0.214633947094618</v>
      </c>
      <c r="AP14" s="14"/>
      <c r="AQ14" s="14">
        <v>2.83894554203134E-2</v>
      </c>
      <c r="AR14" s="14">
        <v>0.15657025987151199</v>
      </c>
      <c r="AS14" s="14">
        <v>0.224414366345456</v>
      </c>
    </row>
    <row r="15" spans="2:45" x14ac:dyDescent="0.35">
      <c r="B15" s="15" t="s">
        <v>70</v>
      </c>
      <c r="C15" s="23">
        <v>2.86059210444655E-2</v>
      </c>
      <c r="D15" s="23">
        <v>2.5403980993987899E-2</v>
      </c>
      <c r="E15" s="23">
        <v>3.1895514017337499E-2</v>
      </c>
      <c r="F15" s="23"/>
      <c r="G15" s="23">
        <v>1.86927880235069E-2</v>
      </c>
      <c r="H15" s="23">
        <v>2.9678947572940099E-2</v>
      </c>
      <c r="I15" s="23">
        <v>3.2217761398044199E-2</v>
      </c>
      <c r="J15" s="23">
        <v>3.14497710912559E-2</v>
      </c>
      <c r="K15" s="23">
        <v>2.9602098297522798E-2</v>
      </c>
      <c r="L15" s="23"/>
      <c r="M15" s="23">
        <v>2.7536691676280499E-2</v>
      </c>
      <c r="N15" s="23">
        <v>3.0282692222686002E-2</v>
      </c>
      <c r="O15" s="23">
        <v>2.4386390129728899E-2</v>
      </c>
      <c r="P15" s="23">
        <v>3.02206396483445E-2</v>
      </c>
      <c r="Q15" s="23"/>
      <c r="R15" s="23">
        <v>2.3128273381977101E-2</v>
      </c>
      <c r="S15" s="23">
        <v>3.7069911579871197E-2</v>
      </c>
      <c r="T15" s="23">
        <v>3.0605992784793E-2</v>
      </c>
      <c r="U15" s="23">
        <v>3.3577602623594403E-2</v>
      </c>
      <c r="V15" s="23">
        <v>4.8665419916871996E-3</v>
      </c>
      <c r="W15" s="23">
        <v>3.5735472828974997E-2</v>
      </c>
      <c r="X15" s="23">
        <v>3.0503587105586899E-2</v>
      </c>
      <c r="Y15" s="23">
        <v>1.31935177848208E-2</v>
      </c>
      <c r="Z15" s="23">
        <v>3.4605610975575601E-2</v>
      </c>
      <c r="AA15" s="23"/>
      <c r="AB15" s="23">
        <v>3.2840794867113103E-2</v>
      </c>
      <c r="AC15" s="23">
        <v>3.7986458245336897E-2</v>
      </c>
      <c r="AD15" s="23">
        <v>1.6673157931647298E-2</v>
      </c>
      <c r="AE15" s="23">
        <v>4.7456461521969799E-3</v>
      </c>
      <c r="AF15" s="23">
        <v>0</v>
      </c>
      <c r="AG15" s="23"/>
      <c r="AH15" s="23">
        <v>1.5994109169307599E-2</v>
      </c>
      <c r="AI15" s="23">
        <v>3.0976410762150301E-2</v>
      </c>
      <c r="AJ15" s="23"/>
      <c r="AK15" s="23">
        <v>1.54849371236259E-2</v>
      </c>
      <c r="AL15" s="23">
        <v>2.9347277035401902E-2</v>
      </c>
      <c r="AM15" s="23"/>
      <c r="AN15" s="23">
        <v>1.39477213103307E-2</v>
      </c>
      <c r="AO15" s="23">
        <v>3.7335056688644397E-2</v>
      </c>
      <c r="AP15" s="23"/>
      <c r="AQ15" s="23">
        <v>6.97040225062484E-3</v>
      </c>
      <c r="AR15" s="23">
        <v>2.8652966577775E-2</v>
      </c>
      <c r="AS15" s="23">
        <v>3.7460369709106503E-2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208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0.180630368743465</v>
      </c>
      <c r="D9" s="14">
        <v>0.167720470944002</v>
      </c>
      <c r="E9" s="14">
        <v>0.192965729212108</v>
      </c>
      <c r="F9" s="14"/>
      <c r="G9" s="14">
        <v>0.266024804840653</v>
      </c>
      <c r="H9" s="14">
        <v>0.191287377912738</v>
      </c>
      <c r="I9" s="14">
        <v>0.198535815580765</v>
      </c>
      <c r="J9" s="14">
        <v>0.122371939954663</v>
      </c>
      <c r="K9" s="14">
        <v>0.12898242070752899</v>
      </c>
      <c r="L9" s="14"/>
      <c r="M9" s="14">
        <v>0.19371900958516899</v>
      </c>
      <c r="N9" s="14">
        <v>0.16048287341095199</v>
      </c>
      <c r="O9" s="14">
        <v>0.18926481544913001</v>
      </c>
      <c r="P9" s="14">
        <v>0.17922849025106899</v>
      </c>
      <c r="Q9" s="14"/>
      <c r="R9" s="14">
        <v>0.18985968399483</v>
      </c>
      <c r="S9" s="14">
        <v>0.201563125680986</v>
      </c>
      <c r="T9" s="14">
        <v>0.191907404632535</v>
      </c>
      <c r="U9" s="14">
        <v>0.177661555447514</v>
      </c>
      <c r="V9" s="14">
        <v>0.207083880598154</v>
      </c>
      <c r="W9" s="14">
        <v>0.165091834801745</v>
      </c>
      <c r="X9" s="14">
        <v>0.12900882192553301</v>
      </c>
      <c r="Y9" s="14">
        <v>0.16583173378963001</v>
      </c>
      <c r="Z9" s="14">
        <v>0.17645579220448299</v>
      </c>
      <c r="AA9" s="14"/>
      <c r="AB9" s="14">
        <v>0.13318498876072701</v>
      </c>
      <c r="AC9" s="14">
        <v>0.18884329824774601</v>
      </c>
      <c r="AD9" s="14">
        <v>0.20896833276368601</v>
      </c>
      <c r="AE9" s="14">
        <v>0.20717244944242399</v>
      </c>
      <c r="AF9" s="14">
        <v>0.29183050704333802</v>
      </c>
      <c r="AG9" s="14"/>
      <c r="AH9" s="14">
        <v>0.18602165098957299</v>
      </c>
      <c r="AI9" s="14">
        <v>0.18405151421183399</v>
      </c>
      <c r="AJ9" s="14"/>
      <c r="AK9" s="14">
        <v>0.18098513297177901</v>
      </c>
      <c r="AL9" s="14">
        <v>0.18419590757382301</v>
      </c>
      <c r="AM9" s="14"/>
      <c r="AN9" s="14">
        <v>0.19831301389821099</v>
      </c>
      <c r="AO9" s="14">
        <v>0.16894842207861999</v>
      </c>
      <c r="AP9" s="14"/>
      <c r="AQ9" s="14">
        <v>0.24666248478865299</v>
      </c>
      <c r="AR9" s="14">
        <v>0.151817874621787</v>
      </c>
      <c r="AS9" s="14">
        <v>0.19623889342482201</v>
      </c>
    </row>
    <row r="10" spans="2:45" ht="43.5" x14ac:dyDescent="0.35">
      <c r="B10" s="15" t="s">
        <v>197</v>
      </c>
      <c r="C10" s="14">
        <v>0.24992419920022599</v>
      </c>
      <c r="D10" s="14">
        <v>0.259611401405069</v>
      </c>
      <c r="E10" s="14">
        <v>0.2406343396798</v>
      </c>
      <c r="F10" s="14"/>
      <c r="G10" s="14">
        <v>0.34803796683452798</v>
      </c>
      <c r="H10" s="14">
        <v>0.30500019099429698</v>
      </c>
      <c r="I10" s="14">
        <v>0.18991980904691599</v>
      </c>
      <c r="J10" s="14">
        <v>0.21712773482133499</v>
      </c>
      <c r="K10" s="14">
        <v>0.19473862339112999</v>
      </c>
      <c r="L10" s="14"/>
      <c r="M10" s="14">
        <v>0.25888549562983598</v>
      </c>
      <c r="N10" s="14">
        <v>0.25239582496440199</v>
      </c>
      <c r="O10" s="14">
        <v>0.28349408925962599</v>
      </c>
      <c r="P10" s="14">
        <v>0.211131969243078</v>
      </c>
      <c r="Q10" s="14"/>
      <c r="R10" s="14">
        <v>0.27048456896307899</v>
      </c>
      <c r="S10" s="14">
        <v>0.21365188201508001</v>
      </c>
      <c r="T10" s="14">
        <v>0.187381048258533</v>
      </c>
      <c r="U10" s="14">
        <v>0.25206474601790402</v>
      </c>
      <c r="V10" s="14">
        <v>0.20425900979202199</v>
      </c>
      <c r="W10" s="14">
        <v>0.30087800274710402</v>
      </c>
      <c r="X10" s="14">
        <v>0.260503668617242</v>
      </c>
      <c r="Y10" s="14">
        <v>0.326418896473953</v>
      </c>
      <c r="Z10" s="14">
        <v>0.27014536918757698</v>
      </c>
      <c r="AA10" s="14"/>
      <c r="AB10" s="14">
        <v>0.19370595419491901</v>
      </c>
      <c r="AC10" s="14">
        <v>0.23559012390629999</v>
      </c>
      <c r="AD10" s="14">
        <v>0.29243761361815801</v>
      </c>
      <c r="AE10" s="14">
        <v>0.31643679841536798</v>
      </c>
      <c r="AF10" s="14">
        <v>0.35188833729744201</v>
      </c>
      <c r="AG10" s="14"/>
      <c r="AH10" s="14">
        <v>0.31916283858269601</v>
      </c>
      <c r="AI10" s="14">
        <v>0.22521869337676501</v>
      </c>
      <c r="AJ10" s="14"/>
      <c r="AK10" s="14">
        <v>0.345763307520776</v>
      </c>
      <c r="AL10" s="14">
        <v>0.211866496667169</v>
      </c>
      <c r="AM10" s="14"/>
      <c r="AN10" s="14">
        <v>0.31262179130258</v>
      </c>
      <c r="AO10" s="14">
        <v>0.20480170794229399</v>
      </c>
      <c r="AP10" s="14"/>
      <c r="AQ10" s="14">
        <v>0.31694016765498001</v>
      </c>
      <c r="AR10" s="14">
        <v>0.24466334192249101</v>
      </c>
      <c r="AS10" s="14">
        <v>0.1961438267401</v>
      </c>
    </row>
    <row r="11" spans="2:45" ht="58" x14ac:dyDescent="0.35">
      <c r="B11" s="15" t="s">
        <v>198</v>
      </c>
      <c r="C11" s="14">
        <v>0.22059489191913001</v>
      </c>
      <c r="D11" s="14">
        <v>0.23537721968845701</v>
      </c>
      <c r="E11" s="14">
        <v>0.206102307636154</v>
      </c>
      <c r="F11" s="14"/>
      <c r="G11" s="14">
        <v>0.211345878870282</v>
      </c>
      <c r="H11" s="14">
        <v>0.23379340563696399</v>
      </c>
      <c r="I11" s="14">
        <v>0.24746280300628901</v>
      </c>
      <c r="J11" s="14">
        <v>0.22349258619458201</v>
      </c>
      <c r="K11" s="14">
        <v>0.17743676709361</v>
      </c>
      <c r="L11" s="14"/>
      <c r="M11" s="14">
        <v>0.26174566885412198</v>
      </c>
      <c r="N11" s="14">
        <v>0.22233930363993801</v>
      </c>
      <c r="O11" s="14">
        <v>0.18440053828601699</v>
      </c>
      <c r="P11" s="14">
        <v>0.20450575645966501</v>
      </c>
      <c r="Q11" s="14"/>
      <c r="R11" s="14">
        <v>0.23525849158909001</v>
      </c>
      <c r="S11" s="14">
        <v>0.199169908280311</v>
      </c>
      <c r="T11" s="14">
        <v>0.17979149058594701</v>
      </c>
      <c r="U11" s="14">
        <v>0.19701124561900099</v>
      </c>
      <c r="V11" s="14">
        <v>0.259223122505716</v>
      </c>
      <c r="W11" s="14">
        <v>0.16473828946783101</v>
      </c>
      <c r="X11" s="14">
        <v>0.26648596435085797</v>
      </c>
      <c r="Y11" s="14">
        <v>0.27708440971908599</v>
      </c>
      <c r="Z11" s="14">
        <v>0.23961909243434401</v>
      </c>
      <c r="AA11" s="14"/>
      <c r="AB11" s="14">
        <v>0.162261485800062</v>
      </c>
      <c r="AC11" s="14">
        <v>0.22198999575762299</v>
      </c>
      <c r="AD11" s="14">
        <v>0.241617224231961</v>
      </c>
      <c r="AE11" s="14">
        <v>0.26583971026578801</v>
      </c>
      <c r="AF11" s="14">
        <v>0.24298561018581999</v>
      </c>
      <c r="AG11" s="14"/>
      <c r="AH11" s="14">
        <v>0.259254385681294</v>
      </c>
      <c r="AI11" s="14">
        <v>0.20525351888847801</v>
      </c>
      <c r="AJ11" s="14"/>
      <c r="AK11" s="14">
        <v>0.23447755451944</v>
      </c>
      <c r="AL11" s="14">
        <v>0.21662877684162499</v>
      </c>
      <c r="AM11" s="14"/>
      <c r="AN11" s="14">
        <v>0.25224920850330401</v>
      </c>
      <c r="AO11" s="14">
        <v>0.188640830314972</v>
      </c>
      <c r="AP11" s="14"/>
      <c r="AQ11" s="14">
        <v>0.24048924344623501</v>
      </c>
      <c r="AR11" s="14">
        <v>0.210470650122425</v>
      </c>
      <c r="AS11" s="14">
        <v>0.20958942366768701</v>
      </c>
    </row>
    <row r="12" spans="2:45" ht="43.5" x14ac:dyDescent="0.35">
      <c r="B12" s="15" t="s">
        <v>199</v>
      </c>
      <c r="C12" s="14">
        <v>0.11787441740451</v>
      </c>
      <c r="D12" s="14">
        <v>0.134267118930748</v>
      </c>
      <c r="E12" s="14">
        <v>0.101553441096233</v>
      </c>
      <c r="F12" s="14"/>
      <c r="G12" s="14">
        <v>8.0497606973657904E-2</v>
      </c>
      <c r="H12" s="14">
        <v>0.103532862744434</v>
      </c>
      <c r="I12" s="14">
        <v>0.12981033820662799</v>
      </c>
      <c r="J12" s="14">
        <v>0.14527335157152299</v>
      </c>
      <c r="K12" s="14">
        <v>0.125814729823433</v>
      </c>
      <c r="L12" s="14"/>
      <c r="M12" s="14">
        <v>0.11893745958709399</v>
      </c>
      <c r="N12" s="14">
        <v>0.126601890728783</v>
      </c>
      <c r="O12" s="14">
        <v>0.111101693231681</v>
      </c>
      <c r="P12" s="14">
        <v>0.11352770543438</v>
      </c>
      <c r="Q12" s="14"/>
      <c r="R12" s="14">
        <v>0.157398868334163</v>
      </c>
      <c r="S12" s="14">
        <v>0.112721412339673</v>
      </c>
      <c r="T12" s="14">
        <v>0.15507869599416699</v>
      </c>
      <c r="U12" s="14">
        <v>0.103081045366218</v>
      </c>
      <c r="V12" s="14">
        <v>9.0593385084407396E-2</v>
      </c>
      <c r="W12" s="14">
        <v>0.133858090179131</v>
      </c>
      <c r="X12" s="14">
        <v>0.117178224954973</v>
      </c>
      <c r="Y12" s="14">
        <v>7.0459922906823805E-2</v>
      </c>
      <c r="Z12" s="14">
        <v>8.49316068051328E-2</v>
      </c>
      <c r="AA12" s="14"/>
      <c r="AB12" s="14">
        <v>0.131164987217988</v>
      </c>
      <c r="AC12" s="14">
        <v>0.12036245006859</v>
      </c>
      <c r="AD12" s="14">
        <v>0.103784807062197</v>
      </c>
      <c r="AE12" s="14">
        <v>0.104093727573715</v>
      </c>
      <c r="AF12" s="14">
        <v>0.113295545473399</v>
      </c>
      <c r="AG12" s="14"/>
      <c r="AH12" s="14">
        <v>0.11781950388620301</v>
      </c>
      <c r="AI12" s="14">
        <v>0.111854006501903</v>
      </c>
      <c r="AJ12" s="14"/>
      <c r="AK12" s="14">
        <v>0.110579365645707</v>
      </c>
      <c r="AL12" s="14">
        <v>0.119513418957892</v>
      </c>
      <c r="AM12" s="14"/>
      <c r="AN12" s="14">
        <v>0.115011115839701</v>
      </c>
      <c r="AO12" s="14">
        <v>0.12005849764613</v>
      </c>
      <c r="AP12" s="14"/>
      <c r="AQ12" s="14">
        <v>9.7303213159326996E-2</v>
      </c>
      <c r="AR12" s="14">
        <v>0.130430888770348</v>
      </c>
      <c r="AS12" s="14">
        <v>0.10777810146581</v>
      </c>
    </row>
    <row r="13" spans="2:45" ht="43.5" x14ac:dyDescent="0.35">
      <c r="B13" s="15" t="s">
        <v>200</v>
      </c>
      <c r="C13" s="14">
        <v>5.5768060445617398E-2</v>
      </c>
      <c r="D13" s="14">
        <v>5.8082485259424603E-2</v>
      </c>
      <c r="E13" s="14">
        <v>5.35408034974044E-2</v>
      </c>
      <c r="F13" s="14"/>
      <c r="G13" s="14">
        <v>5.5600266088909202E-2</v>
      </c>
      <c r="H13" s="14">
        <v>5.6120762286526703E-2</v>
      </c>
      <c r="I13" s="14">
        <v>3.1144772440503399E-2</v>
      </c>
      <c r="J13" s="14">
        <v>5.2529278085718598E-2</v>
      </c>
      <c r="K13" s="14">
        <v>8.9657450602862496E-2</v>
      </c>
      <c r="L13" s="14"/>
      <c r="M13" s="14">
        <v>4.2665100566410603E-2</v>
      </c>
      <c r="N13" s="14">
        <v>4.94409581597616E-2</v>
      </c>
      <c r="O13" s="14">
        <v>4.58749206928502E-2</v>
      </c>
      <c r="P13" s="14">
        <v>8.6286636909737105E-2</v>
      </c>
      <c r="Q13" s="14"/>
      <c r="R13" s="14">
        <v>3.6469737883047401E-2</v>
      </c>
      <c r="S13" s="14">
        <v>7.6216707777670201E-2</v>
      </c>
      <c r="T13" s="14">
        <v>4.4971687831020603E-2</v>
      </c>
      <c r="U13" s="14">
        <v>5.7639295157592203E-2</v>
      </c>
      <c r="V13" s="14">
        <v>3.6296233641632099E-2</v>
      </c>
      <c r="W13" s="14">
        <v>6.3889087650039797E-2</v>
      </c>
      <c r="X13" s="14">
        <v>6.09478694115358E-2</v>
      </c>
      <c r="Y13" s="14">
        <v>3.57607643307443E-2</v>
      </c>
      <c r="Z13" s="14">
        <v>7.2020326159979095E-2</v>
      </c>
      <c r="AA13" s="14"/>
      <c r="AB13" s="14">
        <v>7.1516044193715197E-2</v>
      </c>
      <c r="AC13" s="14">
        <v>5.0113541762517103E-2</v>
      </c>
      <c r="AD13" s="14">
        <v>4.51623944528887E-2</v>
      </c>
      <c r="AE13" s="14">
        <v>4.2756338217659402E-2</v>
      </c>
      <c r="AF13" s="14">
        <v>0</v>
      </c>
      <c r="AG13" s="14"/>
      <c r="AH13" s="14">
        <v>5.37927379365504E-2</v>
      </c>
      <c r="AI13" s="14">
        <v>5.6963487163167702E-2</v>
      </c>
      <c r="AJ13" s="14"/>
      <c r="AK13" s="14">
        <v>4.12668880797743E-2</v>
      </c>
      <c r="AL13" s="14">
        <v>6.1784915321806702E-2</v>
      </c>
      <c r="AM13" s="14"/>
      <c r="AN13" s="14">
        <v>4.5117267824068698E-2</v>
      </c>
      <c r="AO13" s="14">
        <v>6.4980756459502798E-2</v>
      </c>
      <c r="AP13" s="14"/>
      <c r="AQ13" s="14">
        <v>4.6163540219216898E-2</v>
      </c>
      <c r="AR13" s="14">
        <v>6.4270640032036197E-2</v>
      </c>
      <c r="AS13" s="14">
        <v>4.5736653876663702E-2</v>
      </c>
    </row>
    <row r="14" spans="2:45" ht="29" x14ac:dyDescent="0.35">
      <c r="B14" s="15" t="s">
        <v>201</v>
      </c>
      <c r="C14" s="14">
        <v>0.13430801143937199</v>
      </c>
      <c r="D14" s="14">
        <v>0.110550871532548</v>
      </c>
      <c r="E14" s="14">
        <v>0.15764948806319601</v>
      </c>
      <c r="F14" s="14"/>
      <c r="G14" s="14">
        <v>2.0702382983606001E-2</v>
      </c>
      <c r="H14" s="14">
        <v>6.9502207120056295E-2</v>
      </c>
      <c r="I14" s="14">
        <v>0.15219290752734599</v>
      </c>
      <c r="J14" s="14">
        <v>0.185683302384448</v>
      </c>
      <c r="K14" s="14">
        <v>0.24624125283364601</v>
      </c>
      <c r="L14" s="14"/>
      <c r="M14" s="14">
        <v>9.5283856864002495E-2</v>
      </c>
      <c r="N14" s="14">
        <v>0.13809589777769199</v>
      </c>
      <c r="O14" s="14">
        <v>0.15144366653490501</v>
      </c>
      <c r="P14" s="14">
        <v>0.157016895454997</v>
      </c>
      <c r="Q14" s="14"/>
      <c r="R14" s="14">
        <v>8.3004964139481996E-2</v>
      </c>
      <c r="S14" s="14">
        <v>0.15377256532969899</v>
      </c>
      <c r="T14" s="14">
        <v>0.177031811921848</v>
      </c>
      <c r="U14" s="14">
        <v>0.14738467827613499</v>
      </c>
      <c r="V14" s="14">
        <v>0.18098141417315999</v>
      </c>
      <c r="W14" s="14">
        <v>0.136108440897311</v>
      </c>
      <c r="X14" s="14">
        <v>0.12679251104813599</v>
      </c>
      <c r="Y14" s="14">
        <v>0.11032029807259799</v>
      </c>
      <c r="Z14" s="14">
        <v>0.110803394147396</v>
      </c>
      <c r="AA14" s="14"/>
      <c r="AB14" s="14">
        <v>0.260673312101879</v>
      </c>
      <c r="AC14" s="14">
        <v>0.11827696614720699</v>
      </c>
      <c r="AD14" s="14">
        <v>8.6416847734265598E-2</v>
      </c>
      <c r="AE14" s="14">
        <v>5.2028411899143E-2</v>
      </c>
      <c r="AF14" s="14">
        <v>0</v>
      </c>
      <c r="AG14" s="14"/>
      <c r="AH14" s="14">
        <v>4.4908078877074299E-2</v>
      </c>
      <c r="AI14" s="14">
        <v>0.17299742034169399</v>
      </c>
      <c r="AJ14" s="14"/>
      <c r="AK14" s="14">
        <v>5.6819594613049598E-2</v>
      </c>
      <c r="AL14" s="14">
        <v>0.16949203000128699</v>
      </c>
      <c r="AM14" s="14"/>
      <c r="AN14" s="14">
        <v>5.1711606373840903E-2</v>
      </c>
      <c r="AO14" s="14">
        <v>0.202591346271802</v>
      </c>
      <c r="AP14" s="14"/>
      <c r="AQ14" s="14">
        <v>3.2496811965121102E-2</v>
      </c>
      <c r="AR14" s="14">
        <v>0.163091706234434</v>
      </c>
      <c r="AS14" s="14">
        <v>0.183140792683326</v>
      </c>
    </row>
    <row r="15" spans="2:45" x14ac:dyDescent="0.35">
      <c r="B15" s="15" t="s">
        <v>70</v>
      </c>
      <c r="C15" s="23">
        <v>4.0900050847680301E-2</v>
      </c>
      <c r="D15" s="23">
        <v>3.4390432239751398E-2</v>
      </c>
      <c r="E15" s="23">
        <v>4.75538908151057E-2</v>
      </c>
      <c r="F15" s="23"/>
      <c r="G15" s="23">
        <v>1.7791093408363701E-2</v>
      </c>
      <c r="H15" s="23">
        <v>4.0763193304984E-2</v>
      </c>
      <c r="I15" s="23">
        <v>5.09335541915521E-2</v>
      </c>
      <c r="J15" s="23">
        <v>5.3521806987730201E-2</v>
      </c>
      <c r="K15" s="23">
        <v>3.7128755547790999E-2</v>
      </c>
      <c r="L15" s="23"/>
      <c r="M15" s="23">
        <v>2.8763408913365499E-2</v>
      </c>
      <c r="N15" s="23">
        <v>5.0643251318470299E-2</v>
      </c>
      <c r="O15" s="23">
        <v>3.4420276545791197E-2</v>
      </c>
      <c r="P15" s="23">
        <v>4.8302546247073599E-2</v>
      </c>
      <c r="Q15" s="23"/>
      <c r="R15" s="23">
        <v>2.7523685096308901E-2</v>
      </c>
      <c r="S15" s="23">
        <v>4.2904398576581203E-2</v>
      </c>
      <c r="T15" s="23">
        <v>6.3837860775948399E-2</v>
      </c>
      <c r="U15" s="23">
        <v>6.5157434115636195E-2</v>
      </c>
      <c r="V15" s="23">
        <v>2.15629542049081E-2</v>
      </c>
      <c r="W15" s="23">
        <v>3.54362542568376E-2</v>
      </c>
      <c r="X15" s="23">
        <v>3.9082939691723301E-2</v>
      </c>
      <c r="Y15" s="23">
        <v>1.4123974707164101E-2</v>
      </c>
      <c r="Z15" s="23">
        <v>4.6024419061088402E-2</v>
      </c>
      <c r="AA15" s="23"/>
      <c r="AB15" s="23">
        <v>4.7493227730709103E-2</v>
      </c>
      <c r="AC15" s="23">
        <v>6.4823624110016506E-2</v>
      </c>
      <c r="AD15" s="23">
        <v>2.16127801368424E-2</v>
      </c>
      <c r="AE15" s="23">
        <v>1.16725641859025E-2</v>
      </c>
      <c r="AF15" s="23">
        <v>0</v>
      </c>
      <c r="AG15" s="23"/>
      <c r="AH15" s="23">
        <v>1.90408040466103E-2</v>
      </c>
      <c r="AI15" s="23">
        <v>4.3661359516158599E-2</v>
      </c>
      <c r="AJ15" s="23"/>
      <c r="AK15" s="23">
        <v>3.01081566494736E-2</v>
      </c>
      <c r="AL15" s="23">
        <v>3.6518454636397003E-2</v>
      </c>
      <c r="AM15" s="23"/>
      <c r="AN15" s="23">
        <v>2.4975996258293501E-2</v>
      </c>
      <c r="AO15" s="23">
        <v>4.9978439286678999E-2</v>
      </c>
      <c r="AP15" s="23"/>
      <c r="AQ15" s="23">
        <v>1.9944538766467099E-2</v>
      </c>
      <c r="AR15" s="23">
        <v>3.52548982964783E-2</v>
      </c>
      <c r="AS15" s="23">
        <v>6.1372308141591003E-2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209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0.14791731929565699</v>
      </c>
      <c r="D9" s="14">
        <v>0.135076900564472</v>
      </c>
      <c r="E9" s="14">
        <v>0.16117462036424601</v>
      </c>
      <c r="F9" s="14"/>
      <c r="G9" s="14">
        <v>0.196939029990578</v>
      </c>
      <c r="H9" s="14">
        <v>0.19272771003837599</v>
      </c>
      <c r="I9" s="14">
        <v>0.15249922534505</v>
      </c>
      <c r="J9" s="14">
        <v>9.7472818616844203E-2</v>
      </c>
      <c r="K9" s="14">
        <v>9.8563034697708898E-2</v>
      </c>
      <c r="L9" s="14"/>
      <c r="M9" s="14">
        <v>0.132953610254851</v>
      </c>
      <c r="N9" s="14">
        <v>0.12998254692015099</v>
      </c>
      <c r="O9" s="14">
        <v>0.18217001826538501</v>
      </c>
      <c r="P9" s="14">
        <v>0.15130879655123999</v>
      </c>
      <c r="Q9" s="14"/>
      <c r="R9" s="14">
        <v>0.181864651406211</v>
      </c>
      <c r="S9" s="14">
        <v>0.142580973602913</v>
      </c>
      <c r="T9" s="14">
        <v>0.18575385614911699</v>
      </c>
      <c r="U9" s="14">
        <v>0.13126268916867501</v>
      </c>
      <c r="V9" s="14">
        <v>0.143669984279161</v>
      </c>
      <c r="W9" s="14">
        <v>0.14513769241645</v>
      </c>
      <c r="X9" s="14">
        <v>0.121814799451297</v>
      </c>
      <c r="Y9" s="14">
        <v>0.11165545584148499</v>
      </c>
      <c r="Z9" s="14">
        <v>0.13692211085692399</v>
      </c>
      <c r="AA9" s="14"/>
      <c r="AB9" s="14">
        <v>0.14507334996830501</v>
      </c>
      <c r="AC9" s="14">
        <v>0.154804288422692</v>
      </c>
      <c r="AD9" s="14">
        <v>0.16270368153056999</v>
      </c>
      <c r="AE9" s="14">
        <v>0.12504881388353001</v>
      </c>
      <c r="AF9" s="14">
        <v>0.17213753253776401</v>
      </c>
      <c r="AG9" s="14"/>
      <c r="AH9" s="14">
        <v>0.17841733702739099</v>
      </c>
      <c r="AI9" s="14">
        <v>0.13727284912302201</v>
      </c>
      <c r="AJ9" s="14"/>
      <c r="AK9" s="14">
        <v>0.17096430254197201</v>
      </c>
      <c r="AL9" s="14">
        <v>0.139121764629384</v>
      </c>
      <c r="AM9" s="14"/>
      <c r="AN9" s="14">
        <v>0.171669216635952</v>
      </c>
      <c r="AO9" s="14">
        <v>0.12913634000405999</v>
      </c>
      <c r="AP9" s="14"/>
      <c r="AQ9" s="14">
        <v>0.16651993008294699</v>
      </c>
      <c r="AR9" s="14">
        <v>0.14753669520398599</v>
      </c>
      <c r="AS9" s="14">
        <v>0.12585569490889101</v>
      </c>
    </row>
    <row r="10" spans="2:45" ht="43.5" x14ac:dyDescent="0.35">
      <c r="B10" s="15" t="s">
        <v>197</v>
      </c>
      <c r="C10" s="14">
        <v>0.21146925324923599</v>
      </c>
      <c r="D10" s="14">
        <v>0.229285837753161</v>
      </c>
      <c r="E10" s="14">
        <v>0.193894757766713</v>
      </c>
      <c r="F10" s="14"/>
      <c r="G10" s="14">
        <v>0.310913852878615</v>
      </c>
      <c r="H10" s="14">
        <v>0.22595182117908899</v>
      </c>
      <c r="I10" s="14">
        <v>0.221112210318993</v>
      </c>
      <c r="J10" s="14">
        <v>0.190239050830042</v>
      </c>
      <c r="K10" s="14">
        <v>0.10526387684026101</v>
      </c>
      <c r="L10" s="14"/>
      <c r="M10" s="14">
        <v>0.20682111706946699</v>
      </c>
      <c r="N10" s="14">
        <v>0.20849345901388799</v>
      </c>
      <c r="O10" s="14">
        <v>0.23326720900807099</v>
      </c>
      <c r="P10" s="14">
        <v>0.202617842321166</v>
      </c>
      <c r="Q10" s="14"/>
      <c r="R10" s="14">
        <v>0.21761914897401399</v>
      </c>
      <c r="S10" s="14">
        <v>0.16516602714837</v>
      </c>
      <c r="T10" s="14">
        <v>0.16294550320614201</v>
      </c>
      <c r="U10" s="14">
        <v>0.24082698020528101</v>
      </c>
      <c r="V10" s="14">
        <v>0.19117775575106999</v>
      </c>
      <c r="W10" s="14">
        <v>0.27538554907215401</v>
      </c>
      <c r="X10" s="14">
        <v>0.25545292496037297</v>
      </c>
      <c r="Y10" s="14">
        <v>0.23612248496303301</v>
      </c>
      <c r="Z10" s="14">
        <v>0.19461596484427601</v>
      </c>
      <c r="AA10" s="14"/>
      <c r="AB10" s="14">
        <v>0.149322243902927</v>
      </c>
      <c r="AC10" s="14">
        <v>0.201340357382048</v>
      </c>
      <c r="AD10" s="14">
        <v>0.24589565856895901</v>
      </c>
      <c r="AE10" s="14">
        <v>0.25628198616763997</v>
      </c>
      <c r="AF10" s="14">
        <v>0.372354817076408</v>
      </c>
      <c r="AG10" s="14"/>
      <c r="AH10" s="14">
        <v>0.27010805482727102</v>
      </c>
      <c r="AI10" s="14">
        <v>0.189385293941215</v>
      </c>
      <c r="AJ10" s="14"/>
      <c r="AK10" s="14">
        <v>0.26357452434585898</v>
      </c>
      <c r="AL10" s="14">
        <v>0.19362547855239801</v>
      </c>
      <c r="AM10" s="14"/>
      <c r="AN10" s="14">
        <v>0.26625389606510602</v>
      </c>
      <c r="AO10" s="14">
        <v>0.16860751745880601</v>
      </c>
      <c r="AP10" s="14"/>
      <c r="AQ10" s="14">
        <v>0.27968479050342099</v>
      </c>
      <c r="AR10" s="14">
        <v>0.19208362232195</v>
      </c>
      <c r="AS10" s="14">
        <v>0.198373530925741</v>
      </c>
    </row>
    <row r="11" spans="2:45" ht="58" x14ac:dyDescent="0.35">
      <c r="B11" s="15" t="s">
        <v>198</v>
      </c>
      <c r="C11" s="14">
        <v>0.27196610534110599</v>
      </c>
      <c r="D11" s="14">
        <v>0.26667482118132602</v>
      </c>
      <c r="E11" s="14">
        <v>0.27678816183778199</v>
      </c>
      <c r="F11" s="14"/>
      <c r="G11" s="14">
        <v>0.318649094336868</v>
      </c>
      <c r="H11" s="14">
        <v>0.29021197094872703</v>
      </c>
      <c r="I11" s="14">
        <v>0.27897258621163501</v>
      </c>
      <c r="J11" s="14">
        <v>0.237902532184632</v>
      </c>
      <c r="K11" s="14">
        <v>0.23459310088208199</v>
      </c>
      <c r="L11" s="14"/>
      <c r="M11" s="14">
        <v>0.30775588742024002</v>
      </c>
      <c r="N11" s="14">
        <v>0.26959532927720598</v>
      </c>
      <c r="O11" s="14">
        <v>0.26094969866235701</v>
      </c>
      <c r="P11" s="14">
        <v>0.24354520255481499</v>
      </c>
      <c r="Q11" s="14"/>
      <c r="R11" s="14">
        <v>0.287248174802053</v>
      </c>
      <c r="S11" s="14">
        <v>0.27330962872207298</v>
      </c>
      <c r="T11" s="14">
        <v>0.237939921690032</v>
      </c>
      <c r="U11" s="14">
        <v>0.22304331109856701</v>
      </c>
      <c r="V11" s="14">
        <v>0.30097422493026199</v>
      </c>
      <c r="W11" s="14">
        <v>0.22790993290436901</v>
      </c>
      <c r="X11" s="14">
        <v>0.26981570975651797</v>
      </c>
      <c r="Y11" s="14">
        <v>0.34510926291472799</v>
      </c>
      <c r="Z11" s="14">
        <v>0.30655064162444901</v>
      </c>
      <c r="AA11" s="14"/>
      <c r="AB11" s="14">
        <v>0.20245575271257901</v>
      </c>
      <c r="AC11" s="14">
        <v>0.282705391396747</v>
      </c>
      <c r="AD11" s="14">
        <v>0.29391379768859799</v>
      </c>
      <c r="AE11" s="14">
        <v>0.34060504133448299</v>
      </c>
      <c r="AF11" s="14">
        <v>0.33822623413203501</v>
      </c>
      <c r="AG11" s="14"/>
      <c r="AH11" s="14">
        <v>0.29191394691108602</v>
      </c>
      <c r="AI11" s="14">
        <v>0.26455914650420997</v>
      </c>
      <c r="AJ11" s="14"/>
      <c r="AK11" s="14">
        <v>0.290333049489503</v>
      </c>
      <c r="AL11" s="14">
        <v>0.261262986852631</v>
      </c>
      <c r="AM11" s="14"/>
      <c r="AN11" s="14">
        <v>0.30727216031865401</v>
      </c>
      <c r="AO11" s="14">
        <v>0.24423392255472201</v>
      </c>
      <c r="AP11" s="14"/>
      <c r="AQ11" s="14">
        <v>0.29457282309157301</v>
      </c>
      <c r="AR11" s="14">
        <v>0.27391920324227398</v>
      </c>
      <c r="AS11" s="14">
        <v>0.26023884599583302</v>
      </c>
    </row>
    <row r="12" spans="2:45" ht="43.5" x14ac:dyDescent="0.35">
      <c r="B12" s="15" t="s">
        <v>199</v>
      </c>
      <c r="C12" s="14">
        <v>0.15037816683263799</v>
      </c>
      <c r="D12" s="14">
        <v>0.16143578225211999</v>
      </c>
      <c r="E12" s="14">
        <v>0.13950847415258399</v>
      </c>
      <c r="F12" s="14"/>
      <c r="G12" s="14">
        <v>0.103248203029403</v>
      </c>
      <c r="H12" s="14">
        <v>0.14233025028086499</v>
      </c>
      <c r="I12" s="14">
        <v>0.144776196065141</v>
      </c>
      <c r="J12" s="14">
        <v>0.17305477191249999</v>
      </c>
      <c r="K12" s="14">
        <v>0.187939805164482</v>
      </c>
      <c r="L12" s="14"/>
      <c r="M12" s="14">
        <v>0.17592188165410799</v>
      </c>
      <c r="N12" s="14">
        <v>0.16983895539383301</v>
      </c>
      <c r="O12" s="14">
        <v>0.12066056949064</v>
      </c>
      <c r="P12" s="14">
        <v>0.12927915244968299</v>
      </c>
      <c r="Q12" s="14"/>
      <c r="R12" s="14">
        <v>0.150998783504453</v>
      </c>
      <c r="S12" s="14">
        <v>0.18201044260729099</v>
      </c>
      <c r="T12" s="14">
        <v>0.155664108933041</v>
      </c>
      <c r="U12" s="14">
        <v>0.12213818159053801</v>
      </c>
      <c r="V12" s="14">
        <v>0.15331960561535399</v>
      </c>
      <c r="W12" s="14">
        <v>0.148090710580252</v>
      </c>
      <c r="X12" s="14">
        <v>0.14634267095072001</v>
      </c>
      <c r="Y12" s="14">
        <v>0.12568536708113601</v>
      </c>
      <c r="Z12" s="14">
        <v>0.14295285332999699</v>
      </c>
      <c r="AA12" s="14"/>
      <c r="AB12" s="14">
        <v>0.15229578882233899</v>
      </c>
      <c r="AC12" s="14">
        <v>0.131788462606276</v>
      </c>
      <c r="AD12" s="14">
        <v>0.15851590151782699</v>
      </c>
      <c r="AE12" s="14">
        <v>0.16460021038178099</v>
      </c>
      <c r="AF12" s="14">
        <v>8.6713885653514497E-2</v>
      </c>
      <c r="AG12" s="14"/>
      <c r="AH12" s="14">
        <v>0.147332717735635</v>
      </c>
      <c r="AI12" s="14">
        <v>0.151393402554511</v>
      </c>
      <c r="AJ12" s="14"/>
      <c r="AK12" s="14">
        <v>0.15035570328443401</v>
      </c>
      <c r="AL12" s="14">
        <v>0.15167203408361901</v>
      </c>
      <c r="AM12" s="14"/>
      <c r="AN12" s="14">
        <v>0.146468841441484</v>
      </c>
      <c r="AO12" s="14">
        <v>0.151518290664509</v>
      </c>
      <c r="AP12" s="14"/>
      <c r="AQ12" s="14">
        <v>0.14749377854043699</v>
      </c>
      <c r="AR12" s="14">
        <v>0.149873886963766</v>
      </c>
      <c r="AS12" s="14">
        <v>0.13279015285308099</v>
      </c>
    </row>
    <row r="13" spans="2:45" ht="43.5" x14ac:dyDescent="0.35">
      <c r="B13" s="15" t="s">
        <v>200</v>
      </c>
      <c r="C13" s="14">
        <v>8.5025366618094803E-2</v>
      </c>
      <c r="D13" s="14">
        <v>9.74521649056974E-2</v>
      </c>
      <c r="E13" s="14">
        <v>7.1731860665874697E-2</v>
      </c>
      <c r="F13" s="14"/>
      <c r="G13" s="14">
        <v>4.7075727421315799E-2</v>
      </c>
      <c r="H13" s="14">
        <v>6.0154564073441899E-2</v>
      </c>
      <c r="I13" s="14">
        <v>8.6473517771029906E-2</v>
      </c>
      <c r="J13" s="14">
        <v>0.101430104522943</v>
      </c>
      <c r="K13" s="14">
        <v>0.132853831787064</v>
      </c>
      <c r="L13" s="14"/>
      <c r="M13" s="14">
        <v>9.58667651182636E-2</v>
      </c>
      <c r="N13" s="14">
        <v>7.2295705686000494E-2</v>
      </c>
      <c r="O13" s="14">
        <v>8.0269877158777606E-2</v>
      </c>
      <c r="P13" s="14">
        <v>9.0642279757524494E-2</v>
      </c>
      <c r="Q13" s="14"/>
      <c r="R13" s="14">
        <v>9.7636631881315203E-2</v>
      </c>
      <c r="S13" s="14">
        <v>9.2833222644118599E-2</v>
      </c>
      <c r="T13" s="14">
        <v>8.9413797808886905E-2</v>
      </c>
      <c r="U13" s="14">
        <v>9.8607843795005104E-2</v>
      </c>
      <c r="V13" s="14">
        <v>5.7216356890462998E-2</v>
      </c>
      <c r="W13" s="14">
        <v>6.2349044295583897E-2</v>
      </c>
      <c r="X13" s="14">
        <v>9.2850378177390697E-2</v>
      </c>
      <c r="Y13" s="14">
        <v>0.100351157747413</v>
      </c>
      <c r="Z13" s="14">
        <v>6.9873688315692101E-2</v>
      </c>
      <c r="AA13" s="14"/>
      <c r="AB13" s="14">
        <v>9.9756071338238106E-2</v>
      </c>
      <c r="AC13" s="14">
        <v>8.6257839586858995E-2</v>
      </c>
      <c r="AD13" s="14">
        <v>6.3047209633607507E-2</v>
      </c>
      <c r="AE13" s="14">
        <v>7.4868811625193404E-2</v>
      </c>
      <c r="AF13" s="14">
        <v>3.0567530600278701E-2</v>
      </c>
      <c r="AG13" s="14"/>
      <c r="AH13" s="14">
        <v>6.9701543480120698E-2</v>
      </c>
      <c r="AI13" s="14">
        <v>9.2235689481575497E-2</v>
      </c>
      <c r="AJ13" s="14"/>
      <c r="AK13" s="14">
        <v>6.3832430886069505E-2</v>
      </c>
      <c r="AL13" s="14">
        <v>9.4853737084442905E-2</v>
      </c>
      <c r="AM13" s="14"/>
      <c r="AN13" s="14">
        <v>6.22982088878637E-2</v>
      </c>
      <c r="AO13" s="14">
        <v>0.104748099031073</v>
      </c>
      <c r="AP13" s="14"/>
      <c r="AQ13" s="14">
        <v>6.9167342846833194E-2</v>
      </c>
      <c r="AR13" s="14">
        <v>9.7464105932684106E-2</v>
      </c>
      <c r="AS13" s="14">
        <v>7.3695156707865306E-2</v>
      </c>
    </row>
    <row r="14" spans="2:45" ht="29" x14ac:dyDescent="0.35">
      <c r="B14" s="15" t="s">
        <v>201</v>
      </c>
      <c r="C14" s="14">
        <v>0.101650158319324</v>
      </c>
      <c r="D14" s="14">
        <v>8.5763766233937597E-2</v>
      </c>
      <c r="E14" s="14">
        <v>0.117892129829198</v>
      </c>
      <c r="F14" s="14"/>
      <c r="G14" s="14">
        <v>9.2160652407508106E-3</v>
      </c>
      <c r="H14" s="14">
        <v>5.63854157769451E-2</v>
      </c>
      <c r="I14" s="14">
        <v>7.4045151013729799E-2</v>
      </c>
      <c r="J14" s="14">
        <v>0.15939389527602801</v>
      </c>
      <c r="K14" s="14">
        <v>0.215625751842911</v>
      </c>
      <c r="L14" s="14"/>
      <c r="M14" s="14">
        <v>5.5851053923305201E-2</v>
      </c>
      <c r="N14" s="14">
        <v>0.11142646535902501</v>
      </c>
      <c r="O14" s="14">
        <v>0.108452066186915</v>
      </c>
      <c r="P14" s="14">
        <v>0.13693400432616201</v>
      </c>
      <c r="Q14" s="14"/>
      <c r="R14" s="14">
        <v>4.7978089026760998E-2</v>
      </c>
      <c r="S14" s="14">
        <v>0.11344923350217501</v>
      </c>
      <c r="T14" s="14">
        <v>0.12262629651377401</v>
      </c>
      <c r="U14" s="14">
        <v>0.133057559737144</v>
      </c>
      <c r="V14" s="14">
        <v>0.12703913056961799</v>
      </c>
      <c r="W14" s="14">
        <v>0.108149858708508</v>
      </c>
      <c r="X14" s="14">
        <v>8.0134033899529306E-2</v>
      </c>
      <c r="Y14" s="14">
        <v>5.9327945301295398E-2</v>
      </c>
      <c r="Z14" s="14">
        <v>0.12063506043833599</v>
      </c>
      <c r="AA14" s="14"/>
      <c r="AB14" s="14">
        <v>0.20550524817932</v>
      </c>
      <c r="AC14" s="14">
        <v>9.1351765444299599E-2</v>
      </c>
      <c r="AD14" s="14">
        <v>5.8801123735246298E-2</v>
      </c>
      <c r="AE14" s="14">
        <v>3.8595136607373001E-2</v>
      </c>
      <c r="AF14" s="14">
        <v>0</v>
      </c>
      <c r="AG14" s="14"/>
      <c r="AH14" s="14">
        <v>2.9379112182681601E-2</v>
      </c>
      <c r="AI14" s="14">
        <v>0.13139107803424799</v>
      </c>
      <c r="AJ14" s="14"/>
      <c r="AK14" s="14">
        <v>4.0807640451507997E-2</v>
      </c>
      <c r="AL14" s="14">
        <v>0.12724250599745199</v>
      </c>
      <c r="AM14" s="14"/>
      <c r="AN14" s="14">
        <v>3.03490294069725E-2</v>
      </c>
      <c r="AO14" s="14">
        <v>0.15978236012932201</v>
      </c>
      <c r="AP14" s="14"/>
      <c r="AQ14" s="14">
        <v>2.3316862331344501E-2</v>
      </c>
      <c r="AR14" s="14">
        <v>0.108652874536637</v>
      </c>
      <c r="AS14" s="14">
        <v>0.16486405304285401</v>
      </c>
    </row>
    <row r="15" spans="2:45" x14ac:dyDescent="0.35">
      <c r="B15" s="15" t="s">
        <v>70</v>
      </c>
      <c r="C15" s="23">
        <v>3.1593630343944502E-2</v>
      </c>
      <c r="D15" s="23">
        <v>2.4310727109284901E-2</v>
      </c>
      <c r="E15" s="23">
        <v>3.9009995383602003E-2</v>
      </c>
      <c r="F15" s="23"/>
      <c r="G15" s="23">
        <v>1.3958027102468301E-2</v>
      </c>
      <c r="H15" s="23">
        <v>3.2238267702555702E-2</v>
      </c>
      <c r="I15" s="23">
        <v>4.2121113274421799E-2</v>
      </c>
      <c r="J15" s="23">
        <v>4.0506826657011399E-2</v>
      </c>
      <c r="K15" s="23">
        <v>2.5160598785491099E-2</v>
      </c>
      <c r="L15" s="23"/>
      <c r="M15" s="23">
        <v>2.48296845597646E-2</v>
      </c>
      <c r="N15" s="23">
        <v>3.8367538349897097E-2</v>
      </c>
      <c r="O15" s="23">
        <v>1.42305612278551E-2</v>
      </c>
      <c r="P15" s="23">
        <v>4.5672722039410099E-2</v>
      </c>
      <c r="Q15" s="23"/>
      <c r="R15" s="23">
        <v>1.6654520405192198E-2</v>
      </c>
      <c r="S15" s="23">
        <v>3.06504717730588E-2</v>
      </c>
      <c r="T15" s="23">
        <v>4.5656515699007999E-2</v>
      </c>
      <c r="U15" s="23">
        <v>5.1063434404789797E-2</v>
      </c>
      <c r="V15" s="23">
        <v>2.66029419640718E-2</v>
      </c>
      <c r="W15" s="23">
        <v>3.2977212022684298E-2</v>
      </c>
      <c r="X15" s="23">
        <v>3.3589482804172101E-2</v>
      </c>
      <c r="Y15" s="23">
        <v>2.1748326150908302E-2</v>
      </c>
      <c r="Z15" s="23">
        <v>2.84496805903264E-2</v>
      </c>
      <c r="AA15" s="23"/>
      <c r="AB15" s="23">
        <v>4.5591545076291297E-2</v>
      </c>
      <c r="AC15" s="23">
        <v>5.17518951610784E-2</v>
      </c>
      <c r="AD15" s="23">
        <v>1.7122627325191899E-2</v>
      </c>
      <c r="AE15" s="23">
        <v>0</v>
      </c>
      <c r="AF15" s="23">
        <v>0</v>
      </c>
      <c r="AG15" s="23"/>
      <c r="AH15" s="23">
        <v>1.3147287835814999E-2</v>
      </c>
      <c r="AI15" s="23">
        <v>3.3762540361217799E-2</v>
      </c>
      <c r="AJ15" s="23"/>
      <c r="AK15" s="23">
        <v>2.01323490006537E-2</v>
      </c>
      <c r="AL15" s="23">
        <v>3.2221492800073699E-2</v>
      </c>
      <c r="AM15" s="23"/>
      <c r="AN15" s="23">
        <v>1.5688647243969098E-2</v>
      </c>
      <c r="AO15" s="23">
        <v>4.1973470157507999E-2</v>
      </c>
      <c r="AP15" s="23"/>
      <c r="AQ15" s="23">
        <v>1.9244472603443301E-2</v>
      </c>
      <c r="AR15" s="23">
        <v>3.0469611798703399E-2</v>
      </c>
      <c r="AS15" s="23">
        <v>4.4182565565734501E-2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H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3" t="s">
        <v>202</v>
      </c>
      <c r="E2" s="30"/>
      <c r="F2" s="30"/>
      <c r="G2" s="30"/>
      <c r="H2" s="30"/>
    </row>
    <row r="6" spans="2:8" ht="50" customHeight="1" x14ac:dyDescent="0.35">
      <c r="B6" s="17" t="s">
        <v>15</v>
      </c>
      <c r="C6" s="17" t="s">
        <v>186</v>
      </c>
      <c r="D6" s="17" t="s">
        <v>187</v>
      </c>
      <c r="E6" s="17" t="s">
        <v>188</v>
      </c>
      <c r="F6" s="17" t="s">
        <v>189</v>
      </c>
      <c r="G6" s="17" t="s">
        <v>190</v>
      </c>
    </row>
    <row r="7" spans="2:8" ht="43.5" x14ac:dyDescent="0.35">
      <c r="B7" s="15" t="s">
        <v>196</v>
      </c>
      <c r="C7" s="14">
        <v>9.8884267315301297E-2</v>
      </c>
      <c r="D7" s="14">
        <v>0.11774750616104</v>
      </c>
      <c r="E7" s="14">
        <v>0.249641920182543</v>
      </c>
      <c r="F7" s="14">
        <v>0.14855846270265799</v>
      </c>
      <c r="G7" s="14">
        <v>8.4218695944648994E-2</v>
      </c>
    </row>
    <row r="8" spans="2:8" ht="43.5" x14ac:dyDescent="0.35">
      <c r="B8" s="15" t="s">
        <v>197</v>
      </c>
      <c r="C8" s="14">
        <v>0.14200271633292699</v>
      </c>
      <c r="D8" s="14">
        <v>0.15458766204215699</v>
      </c>
      <c r="E8" s="14">
        <v>0.203099772700435</v>
      </c>
      <c r="F8" s="14">
        <v>0.17215524729350201</v>
      </c>
      <c r="G8" s="14">
        <v>0.108643771636658</v>
      </c>
    </row>
    <row r="9" spans="2:8" ht="58" x14ac:dyDescent="0.35">
      <c r="B9" s="15" t="s">
        <v>198</v>
      </c>
      <c r="C9" s="14">
        <v>0.208576865741462</v>
      </c>
      <c r="D9" s="14">
        <v>0.12026772326448</v>
      </c>
      <c r="E9" s="14">
        <v>0.134673625347004</v>
      </c>
      <c r="F9" s="14">
        <v>0.17723887205661301</v>
      </c>
      <c r="G9" s="14">
        <v>0.12619389207902201</v>
      </c>
    </row>
    <row r="10" spans="2:8" ht="43.5" x14ac:dyDescent="0.35">
      <c r="B10" s="15" t="s">
        <v>199</v>
      </c>
      <c r="C10" s="14">
        <v>0.228494379180257</v>
      </c>
      <c r="D10" s="14">
        <v>8.8640712760367904E-2</v>
      </c>
      <c r="E10" s="14">
        <v>6.1725020652833001E-2</v>
      </c>
      <c r="F10" s="14">
        <v>0.125214009690059</v>
      </c>
      <c r="G10" s="14">
        <v>9.4716236092242306E-2</v>
      </c>
    </row>
    <row r="11" spans="2:8" ht="43.5" x14ac:dyDescent="0.35">
      <c r="B11" s="15" t="s">
        <v>200</v>
      </c>
      <c r="C11" s="14">
        <v>0.21504467452752901</v>
      </c>
      <c r="D11" s="14">
        <v>5.3075539994206798E-2</v>
      </c>
      <c r="E11" s="14">
        <v>3.1099361401963999E-2</v>
      </c>
      <c r="F11" s="14">
        <v>6.3358220654460701E-2</v>
      </c>
      <c r="G11" s="14">
        <v>7.0018075532934404E-2</v>
      </c>
    </row>
    <row r="12" spans="2:8" ht="29" x14ac:dyDescent="0.35">
      <c r="B12" s="15" t="s">
        <v>201</v>
      </c>
      <c r="C12" s="14">
        <v>8.5198531718599493E-2</v>
      </c>
      <c r="D12" s="14">
        <v>0.438459804652786</v>
      </c>
      <c r="E12" s="14">
        <v>0.28560382815451002</v>
      </c>
      <c r="F12" s="14">
        <v>0.26920901714062301</v>
      </c>
      <c r="G12" s="14">
        <v>0.47567143808409501</v>
      </c>
    </row>
    <row r="13" spans="2:8" x14ac:dyDescent="0.35">
      <c r="B13" s="15" t="s">
        <v>70</v>
      </c>
      <c r="C13" s="14">
        <v>2.1798565183923799E-2</v>
      </c>
      <c r="D13" s="14">
        <v>2.7221051124961398E-2</v>
      </c>
      <c r="E13" s="14">
        <v>3.4156471560710097E-2</v>
      </c>
      <c r="F13" s="14">
        <v>4.4266170462085599E-2</v>
      </c>
      <c r="G13" s="14">
        <v>4.0537890630400003E-2</v>
      </c>
    </row>
    <row r="14" spans="2:8" x14ac:dyDescent="0.35">
      <c r="B14" s="16"/>
      <c r="C14" s="16"/>
      <c r="D14" s="16"/>
      <c r="E14" s="16"/>
      <c r="F14" s="16"/>
      <c r="G14" s="16"/>
    </row>
    <row r="15" spans="2:8" x14ac:dyDescent="0.35">
      <c r="B15" t="s">
        <v>74</v>
      </c>
    </row>
    <row r="16" spans="2:8" x14ac:dyDescent="0.35">
      <c r="B16" t="s">
        <v>75</v>
      </c>
    </row>
    <row r="20" spans="2:2" x14ac:dyDescent="0.35">
      <c r="B20"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210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9.8884267315301297E-2</v>
      </c>
      <c r="D9" s="14">
        <v>0.105642258895581</v>
      </c>
      <c r="E9" s="14">
        <v>9.2254868799027404E-2</v>
      </c>
      <c r="F9" s="14"/>
      <c r="G9" s="14">
        <v>0.12813273730557401</v>
      </c>
      <c r="H9" s="14">
        <v>0.111474825437001</v>
      </c>
      <c r="I9" s="14">
        <v>0.114404155899546</v>
      </c>
      <c r="J9" s="14">
        <v>7.8558894157619602E-2</v>
      </c>
      <c r="K9" s="14">
        <v>5.9157414241514397E-2</v>
      </c>
      <c r="L9" s="14"/>
      <c r="M9" s="14">
        <v>8.8304161289150307E-2</v>
      </c>
      <c r="N9" s="14">
        <v>8.1503064270501802E-2</v>
      </c>
      <c r="O9" s="14">
        <v>0.11455637662337199</v>
      </c>
      <c r="P9" s="14">
        <v>0.114331201796614</v>
      </c>
      <c r="Q9" s="14"/>
      <c r="R9" s="14">
        <v>0.12890008275064499</v>
      </c>
      <c r="S9" s="14">
        <v>7.6827941778346995E-2</v>
      </c>
      <c r="T9" s="14">
        <v>6.6353518987541896E-2</v>
      </c>
      <c r="U9" s="14">
        <v>7.4133136849314496E-2</v>
      </c>
      <c r="V9" s="14">
        <v>0.155146930603387</v>
      </c>
      <c r="W9" s="14">
        <v>0.14227992515236401</v>
      </c>
      <c r="X9" s="14">
        <v>5.1636470552219003E-2</v>
      </c>
      <c r="Y9" s="14">
        <v>8.5289253980499705E-2</v>
      </c>
      <c r="Z9" s="14">
        <v>0.104177985383074</v>
      </c>
      <c r="AA9" s="14"/>
      <c r="AB9" s="14">
        <v>8.7552569154702498E-2</v>
      </c>
      <c r="AC9" s="14">
        <v>7.7875340266980397E-2</v>
      </c>
      <c r="AD9" s="14">
        <v>0.120011449758494</v>
      </c>
      <c r="AE9" s="14">
        <v>0.128010770260201</v>
      </c>
      <c r="AF9" s="14">
        <v>0.10702207549166801</v>
      </c>
      <c r="AG9" s="14"/>
      <c r="AH9" s="14">
        <v>0.14069963414632899</v>
      </c>
      <c r="AI9" s="14">
        <v>8.6412592541883701E-2</v>
      </c>
      <c r="AJ9" s="14"/>
      <c r="AK9" s="14">
        <v>0.13230715158033499</v>
      </c>
      <c r="AL9" s="14">
        <v>8.6638224536399494E-2</v>
      </c>
      <c r="AM9" s="14"/>
      <c r="AN9" s="14">
        <v>0.117884024942763</v>
      </c>
      <c r="AO9" s="14">
        <v>8.2814966285643596E-2</v>
      </c>
      <c r="AP9" s="14"/>
      <c r="AQ9" s="14">
        <v>0.123319787381952</v>
      </c>
      <c r="AR9" s="14">
        <v>9.2884422221997595E-2</v>
      </c>
      <c r="AS9" s="14">
        <v>8.5359255126988401E-2</v>
      </c>
    </row>
    <row r="10" spans="2:45" ht="43.5" x14ac:dyDescent="0.35">
      <c r="B10" s="15" t="s">
        <v>197</v>
      </c>
      <c r="C10" s="14">
        <v>0.14200271633292699</v>
      </c>
      <c r="D10" s="14">
        <v>0.164597035863078</v>
      </c>
      <c r="E10" s="14">
        <v>0.11841044547334401</v>
      </c>
      <c r="F10" s="14"/>
      <c r="G10" s="14">
        <v>0.20513815589505699</v>
      </c>
      <c r="H10" s="14">
        <v>0.18534944123518399</v>
      </c>
      <c r="I10" s="14">
        <v>0.125710643874544</v>
      </c>
      <c r="J10" s="14">
        <v>0.101880909331704</v>
      </c>
      <c r="K10" s="14">
        <v>9.2778260397171797E-2</v>
      </c>
      <c r="L10" s="14"/>
      <c r="M10" s="14">
        <v>0.15958229467735099</v>
      </c>
      <c r="N10" s="14">
        <v>0.13047323237066699</v>
      </c>
      <c r="O10" s="14">
        <v>0.16533669732464901</v>
      </c>
      <c r="P10" s="14">
        <v>0.114067550652672</v>
      </c>
      <c r="Q10" s="14"/>
      <c r="R10" s="14">
        <v>0.18917447234076801</v>
      </c>
      <c r="S10" s="14">
        <v>0.103605826569279</v>
      </c>
      <c r="T10" s="14">
        <v>0.109736108209711</v>
      </c>
      <c r="U10" s="14">
        <v>0.118437811413641</v>
      </c>
      <c r="V10" s="14">
        <v>0.135361262168432</v>
      </c>
      <c r="W10" s="14">
        <v>0.153650338505913</v>
      </c>
      <c r="X10" s="14">
        <v>0.16234766616392601</v>
      </c>
      <c r="Y10" s="14">
        <v>0.133967908579496</v>
      </c>
      <c r="Z10" s="14">
        <v>0.15910180132608601</v>
      </c>
      <c r="AA10" s="14"/>
      <c r="AB10" s="14">
        <v>0.116376961654935</v>
      </c>
      <c r="AC10" s="14">
        <v>0.132821865393004</v>
      </c>
      <c r="AD10" s="14">
        <v>0.14969178658614299</v>
      </c>
      <c r="AE10" s="14">
        <v>0.160779405163435</v>
      </c>
      <c r="AF10" s="14">
        <v>0.21722905297169801</v>
      </c>
      <c r="AG10" s="14"/>
      <c r="AH10" s="14">
        <v>0.183923870103327</v>
      </c>
      <c r="AI10" s="14">
        <v>0.121754655752292</v>
      </c>
      <c r="AJ10" s="14"/>
      <c r="AK10" s="14">
        <v>0.18452595751997</v>
      </c>
      <c r="AL10" s="14">
        <v>0.12211410092915401</v>
      </c>
      <c r="AM10" s="14"/>
      <c r="AN10" s="14">
        <v>0.180403837906149</v>
      </c>
      <c r="AO10" s="14">
        <v>0.111418984212457</v>
      </c>
      <c r="AP10" s="14"/>
      <c r="AQ10" s="14">
        <v>0.14635076561233201</v>
      </c>
      <c r="AR10" s="14">
        <v>0.13794095320253499</v>
      </c>
      <c r="AS10" s="14">
        <v>0.166468646206406</v>
      </c>
    </row>
    <row r="11" spans="2:45" ht="58" x14ac:dyDescent="0.35">
      <c r="B11" s="15" t="s">
        <v>198</v>
      </c>
      <c r="C11" s="14">
        <v>0.208576865741462</v>
      </c>
      <c r="D11" s="14">
        <v>0.21338693075565299</v>
      </c>
      <c r="E11" s="14">
        <v>0.20413044305302899</v>
      </c>
      <c r="F11" s="14"/>
      <c r="G11" s="14">
        <v>0.23487285276942499</v>
      </c>
      <c r="H11" s="14">
        <v>0.20801704662184101</v>
      </c>
      <c r="I11" s="14">
        <v>0.18362101805418099</v>
      </c>
      <c r="J11" s="14">
        <v>0.20468765901980401</v>
      </c>
      <c r="K11" s="14">
        <v>0.21747508044677399</v>
      </c>
      <c r="L11" s="14"/>
      <c r="M11" s="14">
        <v>0.228481510233392</v>
      </c>
      <c r="N11" s="14">
        <v>0.18840882508071499</v>
      </c>
      <c r="O11" s="14">
        <v>0.21402559277232799</v>
      </c>
      <c r="P11" s="14">
        <v>0.20378059734828</v>
      </c>
      <c r="Q11" s="14"/>
      <c r="R11" s="14">
        <v>0.25000552502016998</v>
      </c>
      <c r="S11" s="14">
        <v>0.176031826775706</v>
      </c>
      <c r="T11" s="14">
        <v>0.17291801500152701</v>
      </c>
      <c r="U11" s="14">
        <v>0.236180888768696</v>
      </c>
      <c r="V11" s="14">
        <v>0.23885750909981299</v>
      </c>
      <c r="W11" s="14">
        <v>0.20366907455632199</v>
      </c>
      <c r="X11" s="14">
        <v>0.188662357507244</v>
      </c>
      <c r="Y11" s="14">
        <v>0.18973529064661601</v>
      </c>
      <c r="Z11" s="14">
        <v>0.207084803966751</v>
      </c>
      <c r="AA11" s="14"/>
      <c r="AB11" s="14">
        <v>0.158176091130595</v>
      </c>
      <c r="AC11" s="14">
        <v>0.20067844601800999</v>
      </c>
      <c r="AD11" s="14">
        <v>0.23726861270604799</v>
      </c>
      <c r="AE11" s="14">
        <v>0.24423914770885999</v>
      </c>
      <c r="AF11" s="14">
        <v>0.32698778719649002</v>
      </c>
      <c r="AG11" s="14"/>
      <c r="AH11" s="14">
        <v>0.22242641273415301</v>
      </c>
      <c r="AI11" s="14">
        <v>0.20074791767427599</v>
      </c>
      <c r="AJ11" s="14"/>
      <c r="AK11" s="14">
        <v>0.223784559131745</v>
      </c>
      <c r="AL11" s="14">
        <v>0.19743716637459099</v>
      </c>
      <c r="AM11" s="14"/>
      <c r="AN11" s="14">
        <v>0.247294671122749</v>
      </c>
      <c r="AO11" s="14">
        <v>0.17615679209068499</v>
      </c>
      <c r="AP11" s="14"/>
      <c r="AQ11" s="14">
        <v>0.23872075730178199</v>
      </c>
      <c r="AR11" s="14">
        <v>0.20264794796788901</v>
      </c>
      <c r="AS11" s="14">
        <v>0.17211851916489401</v>
      </c>
    </row>
    <row r="12" spans="2:45" ht="43.5" x14ac:dyDescent="0.35">
      <c r="B12" s="15" t="s">
        <v>199</v>
      </c>
      <c r="C12" s="14">
        <v>0.228494379180257</v>
      </c>
      <c r="D12" s="14">
        <v>0.23213460782954601</v>
      </c>
      <c r="E12" s="14">
        <v>0.22526845676231999</v>
      </c>
      <c r="F12" s="14"/>
      <c r="G12" s="14">
        <v>0.18842182658340401</v>
      </c>
      <c r="H12" s="14">
        <v>0.19735748007357701</v>
      </c>
      <c r="I12" s="14">
        <v>0.241830291262525</v>
      </c>
      <c r="J12" s="14">
        <v>0.25264260533761701</v>
      </c>
      <c r="K12" s="14">
        <v>0.26214069148099201</v>
      </c>
      <c r="L12" s="14"/>
      <c r="M12" s="14">
        <v>0.24662265208597001</v>
      </c>
      <c r="N12" s="14">
        <v>0.26698488511139601</v>
      </c>
      <c r="O12" s="14">
        <v>0.203002880934505</v>
      </c>
      <c r="P12" s="14">
        <v>0.19344229755433601</v>
      </c>
      <c r="Q12" s="14"/>
      <c r="R12" s="14">
        <v>0.200514849810527</v>
      </c>
      <c r="S12" s="14">
        <v>0.26732668356565298</v>
      </c>
      <c r="T12" s="14">
        <v>0.270007794891026</v>
      </c>
      <c r="U12" s="14">
        <v>0.1960955051505</v>
      </c>
      <c r="V12" s="14">
        <v>0.17905426700621599</v>
      </c>
      <c r="W12" s="14">
        <v>0.194293939387229</v>
      </c>
      <c r="X12" s="14">
        <v>0.242776263167338</v>
      </c>
      <c r="Y12" s="14">
        <v>0.28052136448065901</v>
      </c>
      <c r="Z12" s="14">
        <v>0.24029449474665601</v>
      </c>
      <c r="AA12" s="14"/>
      <c r="AB12" s="14">
        <v>0.191698043879865</v>
      </c>
      <c r="AC12" s="14">
        <v>0.24263786480376401</v>
      </c>
      <c r="AD12" s="14">
        <v>0.22623459863089701</v>
      </c>
      <c r="AE12" s="14">
        <v>0.27517358672744102</v>
      </c>
      <c r="AF12" s="14">
        <v>0.20455517964782999</v>
      </c>
      <c r="AG12" s="14"/>
      <c r="AH12" s="14">
        <v>0.239968825982907</v>
      </c>
      <c r="AI12" s="14">
        <v>0.22387931764393201</v>
      </c>
      <c r="AJ12" s="14"/>
      <c r="AK12" s="14">
        <v>0.24181816501766301</v>
      </c>
      <c r="AL12" s="14">
        <v>0.229601615828468</v>
      </c>
      <c r="AM12" s="14"/>
      <c r="AN12" s="14">
        <v>0.240030154980302</v>
      </c>
      <c r="AO12" s="14">
        <v>0.22024936682774399</v>
      </c>
      <c r="AP12" s="14"/>
      <c r="AQ12" s="14">
        <v>0.27485182622040299</v>
      </c>
      <c r="AR12" s="14">
        <v>0.21642406586788199</v>
      </c>
      <c r="AS12" s="14">
        <v>0.21185063976312199</v>
      </c>
    </row>
    <row r="13" spans="2:45" ht="43.5" x14ac:dyDescent="0.35">
      <c r="B13" s="15" t="s">
        <v>200</v>
      </c>
      <c r="C13" s="14">
        <v>0.21504467452752901</v>
      </c>
      <c r="D13" s="14">
        <v>0.18625128676085301</v>
      </c>
      <c r="E13" s="14">
        <v>0.24454319777506001</v>
      </c>
      <c r="F13" s="14"/>
      <c r="G13" s="14">
        <v>0.16577057448928501</v>
      </c>
      <c r="H13" s="14">
        <v>0.21378056607189999</v>
      </c>
      <c r="I13" s="14">
        <v>0.225042435427937</v>
      </c>
      <c r="J13" s="14">
        <v>0.22721601045591699</v>
      </c>
      <c r="K13" s="14">
        <v>0.24026699505436599</v>
      </c>
      <c r="L13" s="14"/>
      <c r="M13" s="14">
        <v>0.205829825391281</v>
      </c>
      <c r="N13" s="14">
        <v>0.231053471597232</v>
      </c>
      <c r="O13" s="14">
        <v>0.19557953994639299</v>
      </c>
      <c r="P13" s="14">
        <v>0.223496389331241</v>
      </c>
      <c r="Q13" s="14"/>
      <c r="R13" s="14">
        <v>0.15049856702457301</v>
      </c>
      <c r="S13" s="14">
        <v>0.26988758808799701</v>
      </c>
      <c r="T13" s="14">
        <v>0.23725110284960299</v>
      </c>
      <c r="U13" s="14">
        <v>0.24343021858869601</v>
      </c>
      <c r="V13" s="14">
        <v>0.20561075007357901</v>
      </c>
      <c r="W13" s="14">
        <v>0.16716109314024799</v>
      </c>
      <c r="X13" s="14">
        <v>0.26384768791002799</v>
      </c>
      <c r="Y13" s="14">
        <v>0.24240863897845</v>
      </c>
      <c r="Z13" s="14">
        <v>0.18124082736375199</v>
      </c>
      <c r="AA13" s="14"/>
      <c r="AB13" s="14">
        <v>0.26054913789442302</v>
      </c>
      <c r="AC13" s="14">
        <v>0.22390545841033499</v>
      </c>
      <c r="AD13" s="14">
        <v>0.20786645179192401</v>
      </c>
      <c r="AE13" s="14">
        <v>0.157911127758537</v>
      </c>
      <c r="AF13" s="14">
        <v>0.11024944151643901</v>
      </c>
      <c r="AG13" s="14"/>
      <c r="AH13" s="14">
        <v>0.15854678093560001</v>
      </c>
      <c r="AI13" s="14">
        <v>0.24375826652681701</v>
      </c>
      <c r="AJ13" s="14"/>
      <c r="AK13" s="14">
        <v>0.16836066107338599</v>
      </c>
      <c r="AL13" s="14">
        <v>0.240185881043528</v>
      </c>
      <c r="AM13" s="14"/>
      <c r="AN13" s="14">
        <v>0.162857787385078</v>
      </c>
      <c r="AO13" s="14">
        <v>0.26173212519521999</v>
      </c>
      <c r="AP13" s="14"/>
      <c r="AQ13" s="14">
        <v>0.17480189906840199</v>
      </c>
      <c r="AR13" s="14">
        <v>0.23984887665504701</v>
      </c>
      <c r="AS13" s="14">
        <v>0.210118474673163</v>
      </c>
    </row>
    <row r="14" spans="2:45" ht="29" x14ac:dyDescent="0.35">
      <c r="B14" s="15" t="s">
        <v>201</v>
      </c>
      <c r="C14" s="14">
        <v>8.5198531718599493E-2</v>
      </c>
      <c r="D14" s="14">
        <v>7.5158930204972302E-2</v>
      </c>
      <c r="E14" s="14">
        <v>9.4591565387199705E-2</v>
      </c>
      <c r="F14" s="14"/>
      <c r="G14" s="14">
        <v>5.7756171484472499E-2</v>
      </c>
      <c r="H14" s="14">
        <v>5.9220088837668598E-2</v>
      </c>
      <c r="I14" s="14">
        <v>8.7100953797108305E-2</v>
      </c>
      <c r="J14" s="14">
        <v>0.110812589460541</v>
      </c>
      <c r="K14" s="14">
        <v>0.1116749631048</v>
      </c>
      <c r="L14" s="14"/>
      <c r="M14" s="14">
        <v>5.3801532798675701E-2</v>
      </c>
      <c r="N14" s="14">
        <v>7.8813785168248801E-2</v>
      </c>
      <c r="O14" s="14">
        <v>9.4594969331372597E-2</v>
      </c>
      <c r="P14" s="14">
        <v>0.119134714871297</v>
      </c>
      <c r="Q14" s="14"/>
      <c r="R14" s="14">
        <v>6.9993487597610704E-2</v>
      </c>
      <c r="S14" s="14">
        <v>8.3705507582787497E-2</v>
      </c>
      <c r="T14" s="14">
        <v>0.119894554443727</v>
      </c>
      <c r="U14" s="14">
        <v>0.10078613547745099</v>
      </c>
      <c r="V14" s="14">
        <v>8.1301053282893498E-2</v>
      </c>
      <c r="W14" s="14">
        <v>0.104158508024983</v>
      </c>
      <c r="X14" s="14">
        <v>6.6524144445769706E-2</v>
      </c>
      <c r="Y14" s="14">
        <v>4.2852771161074901E-2</v>
      </c>
      <c r="Z14" s="14">
        <v>8.4581753666104501E-2</v>
      </c>
      <c r="AA14" s="14"/>
      <c r="AB14" s="14">
        <v>0.16120511280924901</v>
      </c>
      <c r="AC14" s="14">
        <v>9.10747328477335E-2</v>
      </c>
      <c r="AD14" s="14">
        <v>4.5405275262378399E-2</v>
      </c>
      <c r="AE14" s="14">
        <v>3.0710090670476999E-2</v>
      </c>
      <c r="AF14" s="14">
        <v>3.39564631758743E-2</v>
      </c>
      <c r="AG14" s="14"/>
      <c r="AH14" s="14">
        <v>4.1884720170660902E-2</v>
      </c>
      <c r="AI14" s="14">
        <v>0.101794256334049</v>
      </c>
      <c r="AJ14" s="14"/>
      <c r="AK14" s="14">
        <v>3.7183128527090499E-2</v>
      </c>
      <c r="AL14" s="14">
        <v>0.101434744519337</v>
      </c>
      <c r="AM14" s="14"/>
      <c r="AN14" s="14">
        <v>3.9386721562634799E-2</v>
      </c>
      <c r="AO14" s="14">
        <v>0.12120883449641</v>
      </c>
      <c r="AP14" s="14"/>
      <c r="AQ14" s="14">
        <v>3.26277324601177E-2</v>
      </c>
      <c r="AR14" s="14">
        <v>8.9375860981198804E-2</v>
      </c>
      <c r="AS14" s="14">
        <v>0.127858409871244</v>
      </c>
    </row>
    <row r="15" spans="2:45" x14ac:dyDescent="0.35">
      <c r="B15" s="15" t="s">
        <v>70</v>
      </c>
      <c r="C15" s="23">
        <v>2.1798565183923799E-2</v>
      </c>
      <c r="D15" s="23">
        <v>2.2828949690316801E-2</v>
      </c>
      <c r="E15" s="23">
        <v>2.0801022750019799E-2</v>
      </c>
      <c r="F15" s="23"/>
      <c r="G15" s="23">
        <v>1.9907681472782601E-2</v>
      </c>
      <c r="H15" s="23">
        <v>2.4800551722829401E-2</v>
      </c>
      <c r="I15" s="23">
        <v>2.2290501684159102E-2</v>
      </c>
      <c r="J15" s="23">
        <v>2.4201332236797501E-2</v>
      </c>
      <c r="K15" s="23">
        <v>1.6506595274382498E-2</v>
      </c>
      <c r="L15" s="23"/>
      <c r="M15" s="23">
        <v>1.7378023524179598E-2</v>
      </c>
      <c r="N15" s="23">
        <v>2.2762736401240598E-2</v>
      </c>
      <c r="O15" s="23">
        <v>1.2903943067379599E-2</v>
      </c>
      <c r="P15" s="23">
        <v>3.1747248445560997E-2</v>
      </c>
      <c r="Q15" s="23"/>
      <c r="R15" s="23">
        <v>1.0913015455705E-2</v>
      </c>
      <c r="S15" s="23">
        <v>2.2614625640230399E-2</v>
      </c>
      <c r="T15" s="23">
        <v>2.3838905616864602E-2</v>
      </c>
      <c r="U15" s="23">
        <v>3.09363037517002E-2</v>
      </c>
      <c r="V15" s="23">
        <v>4.6682277656793199E-3</v>
      </c>
      <c r="W15" s="23">
        <v>3.4787121232940803E-2</v>
      </c>
      <c r="X15" s="23">
        <v>2.4205410253475598E-2</v>
      </c>
      <c r="Y15" s="23">
        <v>2.5224772173204301E-2</v>
      </c>
      <c r="Z15" s="23">
        <v>2.3518333547576101E-2</v>
      </c>
      <c r="AA15" s="23"/>
      <c r="AB15" s="23">
        <v>2.4442083476230302E-2</v>
      </c>
      <c r="AC15" s="23">
        <v>3.1006292260172898E-2</v>
      </c>
      <c r="AD15" s="23">
        <v>1.35218252641164E-2</v>
      </c>
      <c r="AE15" s="23">
        <v>3.1758717110478901E-3</v>
      </c>
      <c r="AF15" s="23">
        <v>0</v>
      </c>
      <c r="AG15" s="23"/>
      <c r="AH15" s="23">
        <v>1.25497559270231E-2</v>
      </c>
      <c r="AI15" s="23">
        <v>2.1652993526750701E-2</v>
      </c>
      <c r="AJ15" s="23"/>
      <c r="AK15" s="23">
        <v>1.2020377149811501E-2</v>
      </c>
      <c r="AL15" s="23">
        <v>2.2588266768522099E-2</v>
      </c>
      <c r="AM15" s="23"/>
      <c r="AN15" s="23">
        <v>1.2142802100324099E-2</v>
      </c>
      <c r="AO15" s="23">
        <v>2.6418930891840501E-2</v>
      </c>
      <c r="AP15" s="23"/>
      <c r="AQ15" s="23">
        <v>9.3272319550118197E-3</v>
      </c>
      <c r="AR15" s="23">
        <v>2.0877873103451201E-2</v>
      </c>
      <c r="AS15" s="23">
        <v>2.6226055194182502E-2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211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0.11774750616104</v>
      </c>
      <c r="D9" s="14">
        <v>0.124109931458211</v>
      </c>
      <c r="E9" s="14">
        <v>0.11049817334358999</v>
      </c>
      <c r="F9" s="14"/>
      <c r="G9" s="14">
        <v>0.20920592678555999</v>
      </c>
      <c r="H9" s="14">
        <v>0.149947438092741</v>
      </c>
      <c r="I9" s="14">
        <v>0.11351997990924501</v>
      </c>
      <c r="J9" s="14">
        <v>5.4808544824626299E-2</v>
      </c>
      <c r="K9" s="14">
        <v>6.6225903718202001E-2</v>
      </c>
      <c r="L9" s="14"/>
      <c r="M9" s="14">
        <v>0.129310473694738</v>
      </c>
      <c r="N9" s="14">
        <v>0.107327554377673</v>
      </c>
      <c r="O9" s="14">
        <v>0.107537229739228</v>
      </c>
      <c r="P9" s="14">
        <v>0.12560331865051799</v>
      </c>
      <c r="Q9" s="14"/>
      <c r="R9" s="14">
        <v>0.146041970867716</v>
      </c>
      <c r="S9" s="14">
        <v>0.109397815570345</v>
      </c>
      <c r="T9" s="14">
        <v>0.11064976979475701</v>
      </c>
      <c r="U9" s="14">
        <v>0.100536091018845</v>
      </c>
      <c r="V9" s="14">
        <v>0.13723214750990201</v>
      </c>
      <c r="W9" s="14">
        <v>0.156339331090602</v>
      </c>
      <c r="X9" s="14">
        <v>0.101527151132566</v>
      </c>
      <c r="Y9" s="14">
        <v>7.5286339317022499E-2</v>
      </c>
      <c r="Z9" s="14">
        <v>9.8822232084281994E-2</v>
      </c>
      <c r="AA9" s="14"/>
      <c r="AB9" s="14">
        <v>9.0130926120348995E-2</v>
      </c>
      <c r="AC9" s="14">
        <v>0.117560064434741</v>
      </c>
      <c r="AD9" s="14">
        <v>0.15060987915055499</v>
      </c>
      <c r="AE9" s="14">
        <v>0.125614712496426</v>
      </c>
      <c r="AF9" s="14">
        <v>0.17240718768697499</v>
      </c>
      <c r="AG9" s="14"/>
      <c r="AH9" s="14">
        <v>0.188294613064942</v>
      </c>
      <c r="AI9" s="14">
        <v>9.0579988664678299E-2</v>
      </c>
      <c r="AJ9" s="14"/>
      <c r="AK9" s="14">
        <v>0.16150589092876599</v>
      </c>
      <c r="AL9" s="14">
        <v>0.100163767157919</v>
      </c>
      <c r="AM9" s="14"/>
      <c r="AN9" s="14">
        <v>0.14392461009228399</v>
      </c>
      <c r="AO9" s="14">
        <v>9.7719879621430694E-2</v>
      </c>
      <c r="AP9" s="14"/>
      <c r="AQ9" s="14">
        <v>0.16807904224873901</v>
      </c>
      <c r="AR9" s="14">
        <v>0.104904481080368</v>
      </c>
      <c r="AS9" s="14">
        <v>9.4760729832354201E-2</v>
      </c>
    </row>
    <row r="10" spans="2:45" ht="43.5" x14ac:dyDescent="0.35">
      <c r="B10" s="15" t="s">
        <v>197</v>
      </c>
      <c r="C10" s="14">
        <v>0.15458766204215699</v>
      </c>
      <c r="D10" s="14">
        <v>0.16644719986363399</v>
      </c>
      <c r="E10" s="14">
        <v>0.14291649016272201</v>
      </c>
      <c r="F10" s="14"/>
      <c r="G10" s="14">
        <v>0.24694709205905199</v>
      </c>
      <c r="H10" s="14">
        <v>0.21925874766116399</v>
      </c>
      <c r="I10" s="14">
        <v>0.13178729146923501</v>
      </c>
      <c r="J10" s="14">
        <v>0.103452510779719</v>
      </c>
      <c r="K10" s="14">
        <v>7.0481273144070503E-2</v>
      </c>
      <c r="L10" s="14"/>
      <c r="M10" s="14">
        <v>0.14503489477138101</v>
      </c>
      <c r="N10" s="14">
        <v>0.148668665990875</v>
      </c>
      <c r="O10" s="14">
        <v>0.19601380342392599</v>
      </c>
      <c r="P10" s="14">
        <v>0.13331157377613101</v>
      </c>
      <c r="Q10" s="14"/>
      <c r="R10" s="14">
        <v>0.19709081151389099</v>
      </c>
      <c r="S10" s="14">
        <v>0.122659737798541</v>
      </c>
      <c r="T10" s="14">
        <v>0.112984851241092</v>
      </c>
      <c r="U10" s="14">
        <v>0.12697322421221899</v>
      </c>
      <c r="V10" s="14">
        <v>0.12407567296972299</v>
      </c>
      <c r="W10" s="14">
        <v>0.20421311252700799</v>
      </c>
      <c r="X10" s="14">
        <v>0.135881624886317</v>
      </c>
      <c r="Y10" s="14">
        <v>0.222712453799597</v>
      </c>
      <c r="Z10" s="14">
        <v>0.167886183606688</v>
      </c>
      <c r="AA10" s="14"/>
      <c r="AB10" s="14">
        <v>0.122652542614622</v>
      </c>
      <c r="AC10" s="14">
        <v>0.13954047995461799</v>
      </c>
      <c r="AD10" s="14">
        <v>0.17135928105782</v>
      </c>
      <c r="AE10" s="14">
        <v>0.17565454317944701</v>
      </c>
      <c r="AF10" s="14">
        <v>0.34384527873479198</v>
      </c>
      <c r="AG10" s="14"/>
      <c r="AH10" s="14">
        <v>0.22567360275164799</v>
      </c>
      <c r="AI10" s="14">
        <v>0.12386407625094099</v>
      </c>
      <c r="AJ10" s="14"/>
      <c r="AK10" s="14">
        <v>0.238776098126427</v>
      </c>
      <c r="AL10" s="14">
        <v>0.118861372958447</v>
      </c>
      <c r="AM10" s="14"/>
      <c r="AN10" s="14">
        <v>0.21328384225571201</v>
      </c>
      <c r="AO10" s="14">
        <v>0.10848558431471</v>
      </c>
      <c r="AP10" s="14"/>
      <c r="AQ10" s="14">
        <v>0.193417971228767</v>
      </c>
      <c r="AR10" s="14">
        <v>0.150502453571142</v>
      </c>
      <c r="AS10" s="14">
        <v>0.12641620964922101</v>
      </c>
    </row>
    <row r="11" spans="2:45" ht="58" x14ac:dyDescent="0.35">
      <c r="B11" s="15" t="s">
        <v>198</v>
      </c>
      <c r="C11" s="14">
        <v>0.12026772326448</v>
      </c>
      <c r="D11" s="14">
        <v>0.144800010535172</v>
      </c>
      <c r="E11" s="14">
        <v>9.5732240574842101E-2</v>
      </c>
      <c r="F11" s="14"/>
      <c r="G11" s="14">
        <v>0.17193583760581499</v>
      </c>
      <c r="H11" s="14">
        <v>0.13071261825067301</v>
      </c>
      <c r="I11" s="14">
        <v>0.11993688820078099</v>
      </c>
      <c r="J11" s="14">
        <v>9.9742509602818094E-2</v>
      </c>
      <c r="K11" s="14">
        <v>7.9702271043335299E-2</v>
      </c>
      <c r="L11" s="14"/>
      <c r="M11" s="14">
        <v>0.11251955176478</v>
      </c>
      <c r="N11" s="14">
        <v>0.100470649001266</v>
      </c>
      <c r="O11" s="14">
        <v>0.116833284506952</v>
      </c>
      <c r="P11" s="14">
        <v>0.15460520385940599</v>
      </c>
      <c r="Q11" s="14"/>
      <c r="R11" s="14">
        <v>0.15380112130799101</v>
      </c>
      <c r="S11" s="14">
        <v>0.104377227796563</v>
      </c>
      <c r="T11" s="14">
        <v>0.10023943833719801</v>
      </c>
      <c r="U11" s="14">
        <v>0.107124636363591</v>
      </c>
      <c r="V11" s="14">
        <v>7.8149602245126695E-2</v>
      </c>
      <c r="W11" s="14">
        <v>0.141145496759603</v>
      </c>
      <c r="X11" s="14">
        <v>0.120087606940371</v>
      </c>
      <c r="Y11" s="14">
        <v>0.14088069335796399</v>
      </c>
      <c r="Z11" s="14">
        <v>0.130360831003697</v>
      </c>
      <c r="AA11" s="14"/>
      <c r="AB11" s="14">
        <v>9.0979790831895294E-2</v>
      </c>
      <c r="AC11" s="14">
        <v>0.126108119148305</v>
      </c>
      <c r="AD11" s="14">
        <v>0.14223995310079901</v>
      </c>
      <c r="AE11" s="14">
        <v>0.123281043140248</v>
      </c>
      <c r="AF11" s="14">
        <v>5.8134250267840901E-2</v>
      </c>
      <c r="AG11" s="14"/>
      <c r="AH11" s="14">
        <v>0.14872584199236399</v>
      </c>
      <c r="AI11" s="14">
        <v>0.103379860279707</v>
      </c>
      <c r="AJ11" s="14"/>
      <c r="AK11" s="14">
        <v>0.14950662687160601</v>
      </c>
      <c r="AL11" s="14">
        <v>9.75104096603156E-2</v>
      </c>
      <c r="AM11" s="14"/>
      <c r="AN11" s="14">
        <v>0.16874847392137499</v>
      </c>
      <c r="AO11" s="14">
        <v>8.2023607884555497E-2</v>
      </c>
      <c r="AP11" s="14"/>
      <c r="AQ11" s="14">
        <v>0.14192716944467201</v>
      </c>
      <c r="AR11" s="14">
        <v>0.106459271424376</v>
      </c>
      <c r="AS11" s="14">
        <v>0.140872957242657</v>
      </c>
    </row>
    <row r="12" spans="2:45" ht="43.5" x14ac:dyDescent="0.35">
      <c r="B12" s="15" t="s">
        <v>199</v>
      </c>
      <c r="C12" s="14">
        <v>8.8640712760367904E-2</v>
      </c>
      <c r="D12" s="14">
        <v>0.103144014799382</v>
      </c>
      <c r="E12" s="14">
        <v>7.4170057724218502E-2</v>
      </c>
      <c r="F12" s="14"/>
      <c r="G12" s="14">
        <v>8.8167926018255599E-2</v>
      </c>
      <c r="H12" s="14">
        <v>0.102279605008014</v>
      </c>
      <c r="I12" s="14">
        <v>0.111377790978716</v>
      </c>
      <c r="J12" s="14">
        <v>7.6568530907144397E-2</v>
      </c>
      <c r="K12" s="14">
        <v>5.9327720167943902E-2</v>
      </c>
      <c r="L12" s="14"/>
      <c r="M12" s="14">
        <v>0.127156953021755</v>
      </c>
      <c r="N12" s="14">
        <v>9.2897599911813802E-2</v>
      </c>
      <c r="O12" s="14">
        <v>5.5825194106507103E-2</v>
      </c>
      <c r="P12" s="14">
        <v>7.1056655900355301E-2</v>
      </c>
      <c r="Q12" s="14"/>
      <c r="R12" s="14">
        <v>0.108280411614384</v>
      </c>
      <c r="S12" s="14">
        <v>6.2900815161358703E-2</v>
      </c>
      <c r="T12" s="14">
        <v>7.9589236322836696E-2</v>
      </c>
      <c r="U12" s="14">
        <v>0.100090018808802</v>
      </c>
      <c r="V12" s="14">
        <v>0.123310186289344</v>
      </c>
      <c r="W12" s="14">
        <v>7.14354453805955E-2</v>
      </c>
      <c r="X12" s="14">
        <v>8.1097423666999902E-2</v>
      </c>
      <c r="Y12" s="14">
        <v>6.05918931438897E-2</v>
      </c>
      <c r="Z12" s="14">
        <v>9.9315618200230299E-2</v>
      </c>
      <c r="AA12" s="14"/>
      <c r="AB12" s="14">
        <v>7.8400425531883006E-2</v>
      </c>
      <c r="AC12" s="14">
        <v>7.7569562031488098E-2</v>
      </c>
      <c r="AD12" s="14">
        <v>8.2887999719047506E-2</v>
      </c>
      <c r="AE12" s="14">
        <v>0.155683308897443</v>
      </c>
      <c r="AF12" s="14">
        <v>0.118939704571964</v>
      </c>
      <c r="AG12" s="14"/>
      <c r="AH12" s="14">
        <v>0.123383447681295</v>
      </c>
      <c r="AI12" s="14">
        <v>7.4305339776329193E-2</v>
      </c>
      <c r="AJ12" s="14"/>
      <c r="AK12" s="14">
        <v>0.105669715970772</v>
      </c>
      <c r="AL12" s="14">
        <v>7.6562431327268907E-2</v>
      </c>
      <c r="AM12" s="14"/>
      <c r="AN12" s="14">
        <v>0.103790084931926</v>
      </c>
      <c r="AO12" s="14">
        <v>7.2798541984481505E-2</v>
      </c>
      <c r="AP12" s="14"/>
      <c r="AQ12" s="14">
        <v>0.113427093024852</v>
      </c>
      <c r="AR12" s="14">
        <v>7.0611578312083395E-2</v>
      </c>
      <c r="AS12" s="14">
        <v>0.103616007086899</v>
      </c>
    </row>
    <row r="13" spans="2:45" ht="43.5" x14ac:dyDescent="0.35">
      <c r="B13" s="15" t="s">
        <v>200</v>
      </c>
      <c r="C13" s="14">
        <v>5.3075539994206798E-2</v>
      </c>
      <c r="D13" s="14">
        <v>5.37645234309298E-2</v>
      </c>
      <c r="E13" s="14">
        <v>5.2484325096702797E-2</v>
      </c>
      <c r="F13" s="14"/>
      <c r="G13" s="14">
        <v>4.8633422992512498E-2</v>
      </c>
      <c r="H13" s="14">
        <v>4.3800702640851202E-2</v>
      </c>
      <c r="I13" s="14">
        <v>4.8177804427737801E-2</v>
      </c>
      <c r="J13" s="14">
        <v>5.5378048865002701E-2</v>
      </c>
      <c r="K13" s="14">
        <v>7.2236425216792105E-2</v>
      </c>
      <c r="L13" s="14"/>
      <c r="M13" s="14">
        <v>6.5780185949507602E-2</v>
      </c>
      <c r="N13" s="14">
        <v>6.6358905201554394E-2</v>
      </c>
      <c r="O13" s="14">
        <v>4.3895832508811003E-2</v>
      </c>
      <c r="P13" s="14">
        <v>3.29001485793236E-2</v>
      </c>
      <c r="Q13" s="14"/>
      <c r="R13" s="14">
        <v>6.7582592331342201E-2</v>
      </c>
      <c r="S13" s="14">
        <v>7.1532426110060596E-2</v>
      </c>
      <c r="T13" s="14">
        <v>2.66452915805061E-2</v>
      </c>
      <c r="U13" s="14">
        <v>5.7969030227601602E-2</v>
      </c>
      <c r="V13" s="14">
        <v>4.8900348549813802E-2</v>
      </c>
      <c r="W13" s="14">
        <v>2.9138922180480101E-2</v>
      </c>
      <c r="X13" s="14">
        <v>5.3294516048080998E-2</v>
      </c>
      <c r="Y13" s="14">
        <v>8.1568923280775599E-2</v>
      </c>
      <c r="Z13" s="14">
        <v>3.8927992696629797E-2</v>
      </c>
      <c r="AA13" s="14"/>
      <c r="AB13" s="14">
        <v>4.8583702819806597E-2</v>
      </c>
      <c r="AC13" s="14">
        <v>4.7558787290290103E-2</v>
      </c>
      <c r="AD13" s="14">
        <v>6.0303763924014403E-2</v>
      </c>
      <c r="AE13" s="14">
        <v>5.64873308690245E-2</v>
      </c>
      <c r="AF13" s="14">
        <v>5.9170229170185197E-2</v>
      </c>
      <c r="AG13" s="14"/>
      <c r="AH13" s="14">
        <v>5.96098206567491E-2</v>
      </c>
      <c r="AI13" s="14">
        <v>5.0752177343802302E-2</v>
      </c>
      <c r="AJ13" s="14"/>
      <c r="AK13" s="14">
        <v>6.1768200497561501E-2</v>
      </c>
      <c r="AL13" s="14">
        <v>5.01229347289531E-2</v>
      </c>
      <c r="AM13" s="14"/>
      <c r="AN13" s="14">
        <v>5.7192764769360901E-2</v>
      </c>
      <c r="AO13" s="14">
        <v>4.8918029250706999E-2</v>
      </c>
      <c r="AP13" s="14"/>
      <c r="AQ13" s="14">
        <v>5.1277448435635101E-2</v>
      </c>
      <c r="AR13" s="14">
        <v>4.8101142858320699E-2</v>
      </c>
      <c r="AS13" s="14">
        <v>6.7127784705615395E-2</v>
      </c>
    </row>
    <row r="14" spans="2:45" ht="29" x14ac:dyDescent="0.35">
      <c r="B14" s="15" t="s">
        <v>201</v>
      </c>
      <c r="C14" s="14">
        <v>0.438459804652786</v>
      </c>
      <c r="D14" s="14">
        <v>0.38506121291677398</v>
      </c>
      <c r="E14" s="14">
        <v>0.49233162325954999</v>
      </c>
      <c r="F14" s="14"/>
      <c r="G14" s="14">
        <v>0.215805225990472</v>
      </c>
      <c r="H14" s="14">
        <v>0.32344838953615102</v>
      </c>
      <c r="I14" s="14">
        <v>0.43727497187334002</v>
      </c>
      <c r="J14" s="14">
        <v>0.57881935069319201</v>
      </c>
      <c r="K14" s="14">
        <v>0.63876877163880896</v>
      </c>
      <c r="L14" s="14"/>
      <c r="M14" s="14">
        <v>0.39770076799327603</v>
      </c>
      <c r="N14" s="14">
        <v>0.46373736794043302</v>
      </c>
      <c r="O14" s="14">
        <v>0.456749780397045</v>
      </c>
      <c r="P14" s="14">
        <v>0.441208274856694</v>
      </c>
      <c r="Q14" s="14"/>
      <c r="R14" s="14">
        <v>0.306093563559657</v>
      </c>
      <c r="S14" s="14">
        <v>0.51070123282352997</v>
      </c>
      <c r="T14" s="14">
        <v>0.54016933475434104</v>
      </c>
      <c r="U14" s="14">
        <v>0.47960437709039599</v>
      </c>
      <c r="V14" s="14">
        <v>0.48833204243609002</v>
      </c>
      <c r="W14" s="14">
        <v>0.36084334294172499</v>
      </c>
      <c r="X14" s="14">
        <v>0.46710734673527499</v>
      </c>
      <c r="Y14" s="14">
        <v>0.34733350688380699</v>
      </c>
      <c r="Z14" s="14">
        <v>0.437821103315164</v>
      </c>
      <c r="AA14" s="14"/>
      <c r="AB14" s="14">
        <v>0.53812461856860705</v>
      </c>
      <c r="AC14" s="14">
        <v>0.45835934665389599</v>
      </c>
      <c r="AD14" s="14">
        <v>0.37492586239345999</v>
      </c>
      <c r="AE14" s="14">
        <v>0.353438723030503</v>
      </c>
      <c r="AF14" s="14">
        <v>0.24750334956824299</v>
      </c>
      <c r="AG14" s="14"/>
      <c r="AH14" s="14">
        <v>0.23832015321938399</v>
      </c>
      <c r="AI14" s="14">
        <v>0.53162831289491197</v>
      </c>
      <c r="AJ14" s="14"/>
      <c r="AK14" s="14">
        <v>0.26141337998762598</v>
      </c>
      <c r="AL14" s="14">
        <v>0.5316224063792</v>
      </c>
      <c r="AM14" s="14"/>
      <c r="AN14" s="14">
        <v>0.29042821097652299</v>
      </c>
      <c r="AO14" s="14">
        <v>0.56162544883947496</v>
      </c>
      <c r="AP14" s="14"/>
      <c r="AQ14" s="14">
        <v>0.31625557453335301</v>
      </c>
      <c r="AR14" s="14">
        <v>0.49471710342105002</v>
      </c>
      <c r="AS14" s="14">
        <v>0.43035748707691801</v>
      </c>
    </row>
    <row r="15" spans="2:45" x14ac:dyDescent="0.35">
      <c r="B15" s="15" t="s">
        <v>70</v>
      </c>
      <c r="C15" s="23">
        <v>2.7221051124961398E-2</v>
      </c>
      <c r="D15" s="23">
        <v>2.2673106995898099E-2</v>
      </c>
      <c r="E15" s="23">
        <v>3.1867089838374198E-2</v>
      </c>
      <c r="F15" s="23"/>
      <c r="G15" s="23">
        <v>1.9304568548333501E-2</v>
      </c>
      <c r="H15" s="23">
        <v>3.0552498810405899E-2</v>
      </c>
      <c r="I15" s="23">
        <v>3.7925273140944703E-2</v>
      </c>
      <c r="J15" s="23">
        <v>3.1230504327497601E-2</v>
      </c>
      <c r="K15" s="23">
        <v>1.3257635070847699E-2</v>
      </c>
      <c r="L15" s="23"/>
      <c r="M15" s="23">
        <v>2.2497172804562801E-2</v>
      </c>
      <c r="N15" s="23">
        <v>2.0539257576384501E-2</v>
      </c>
      <c r="O15" s="23">
        <v>2.31448753175304E-2</v>
      </c>
      <c r="P15" s="23">
        <v>4.1314824377571398E-2</v>
      </c>
      <c r="Q15" s="23"/>
      <c r="R15" s="23">
        <v>2.11095288050187E-2</v>
      </c>
      <c r="S15" s="23">
        <v>1.8430744739601702E-2</v>
      </c>
      <c r="T15" s="23">
        <v>2.9722077969268498E-2</v>
      </c>
      <c r="U15" s="23">
        <v>2.7702622278546099E-2</v>
      </c>
      <c r="V15" s="23">
        <v>0</v>
      </c>
      <c r="W15" s="23">
        <v>3.68843491199859E-2</v>
      </c>
      <c r="X15" s="23">
        <v>4.1004330590390603E-2</v>
      </c>
      <c r="Y15" s="23">
        <v>7.1626190216944094E-2</v>
      </c>
      <c r="Z15" s="23">
        <v>2.6866039093309299E-2</v>
      </c>
      <c r="AA15" s="23"/>
      <c r="AB15" s="23">
        <v>3.1127993512836901E-2</v>
      </c>
      <c r="AC15" s="23">
        <v>3.33036404866629E-2</v>
      </c>
      <c r="AD15" s="23">
        <v>1.7673260654304E-2</v>
      </c>
      <c r="AE15" s="23">
        <v>9.8403383869083393E-3</v>
      </c>
      <c r="AF15" s="23">
        <v>0</v>
      </c>
      <c r="AG15" s="23"/>
      <c r="AH15" s="23">
        <v>1.5992520633617901E-2</v>
      </c>
      <c r="AI15" s="23">
        <v>2.5490244789630599E-2</v>
      </c>
      <c r="AJ15" s="23"/>
      <c r="AK15" s="23">
        <v>2.1360087617240901E-2</v>
      </c>
      <c r="AL15" s="23">
        <v>2.51566777878965E-2</v>
      </c>
      <c r="AM15" s="23"/>
      <c r="AN15" s="23">
        <v>2.2632013052819502E-2</v>
      </c>
      <c r="AO15" s="23">
        <v>2.84289081046398E-2</v>
      </c>
      <c r="AP15" s="23"/>
      <c r="AQ15" s="23">
        <v>1.5615701083983E-2</v>
      </c>
      <c r="AR15" s="23">
        <v>2.4703969332658799E-2</v>
      </c>
      <c r="AS15" s="23">
        <v>3.6848824406334801E-2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212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0.249641920182543</v>
      </c>
      <c r="D9" s="14">
        <v>0.24806568051793501</v>
      </c>
      <c r="E9" s="14">
        <v>0.250668628475613</v>
      </c>
      <c r="F9" s="14"/>
      <c r="G9" s="14">
        <v>0.34527892187256598</v>
      </c>
      <c r="H9" s="14">
        <v>0.294526904924169</v>
      </c>
      <c r="I9" s="14">
        <v>0.22768462919011301</v>
      </c>
      <c r="J9" s="14">
        <v>0.20099908493363899</v>
      </c>
      <c r="K9" s="14">
        <v>0.18238097370197501</v>
      </c>
      <c r="L9" s="14"/>
      <c r="M9" s="14">
        <v>0.28336071551977998</v>
      </c>
      <c r="N9" s="14">
        <v>0.25598881915216698</v>
      </c>
      <c r="O9" s="14">
        <v>0.22987397318949401</v>
      </c>
      <c r="P9" s="14">
        <v>0.22076511632094101</v>
      </c>
      <c r="Q9" s="14"/>
      <c r="R9" s="14">
        <v>0.28341495455379101</v>
      </c>
      <c r="S9" s="14">
        <v>0.25653874532631099</v>
      </c>
      <c r="T9" s="14">
        <v>0.27424377053579901</v>
      </c>
      <c r="U9" s="14">
        <v>0.20935034202097599</v>
      </c>
      <c r="V9" s="14">
        <v>0.294758298907351</v>
      </c>
      <c r="W9" s="14">
        <v>0.22075754238624201</v>
      </c>
      <c r="X9" s="14">
        <v>0.19890239091303799</v>
      </c>
      <c r="Y9" s="14">
        <v>0.26875971834638601</v>
      </c>
      <c r="Z9" s="14">
        <v>0.23756752716729401</v>
      </c>
      <c r="AA9" s="14"/>
      <c r="AB9" s="14">
        <v>0.13429422114119999</v>
      </c>
      <c r="AC9" s="14">
        <v>0.236896092244786</v>
      </c>
      <c r="AD9" s="14">
        <v>0.33233583613710699</v>
      </c>
      <c r="AE9" s="14">
        <v>0.32544100567172901</v>
      </c>
      <c r="AF9" s="14">
        <v>0.36089392879346799</v>
      </c>
      <c r="AG9" s="14"/>
      <c r="AH9" s="14">
        <v>0.31942067786678902</v>
      </c>
      <c r="AI9" s="14">
        <v>0.233734892663229</v>
      </c>
      <c r="AJ9" s="14"/>
      <c r="AK9" s="14">
        <v>0.31295423693901098</v>
      </c>
      <c r="AL9" s="14">
        <v>0.234790865061169</v>
      </c>
      <c r="AM9" s="14"/>
      <c r="AN9" s="14">
        <v>0.32799721769713602</v>
      </c>
      <c r="AO9" s="14">
        <v>0.189772668254961</v>
      </c>
      <c r="AP9" s="14"/>
      <c r="AQ9" s="14">
        <v>0.38911722623155398</v>
      </c>
      <c r="AR9" s="14">
        <v>0.198115031999718</v>
      </c>
      <c r="AS9" s="14">
        <v>0.22001363602521201</v>
      </c>
    </row>
    <row r="10" spans="2:45" ht="43.5" x14ac:dyDescent="0.35">
      <c r="B10" s="15" t="s">
        <v>197</v>
      </c>
      <c r="C10" s="14">
        <v>0.203099772700435</v>
      </c>
      <c r="D10" s="14">
        <v>0.221271354698511</v>
      </c>
      <c r="E10" s="14">
        <v>0.18515032657559899</v>
      </c>
      <c r="F10" s="14"/>
      <c r="G10" s="14">
        <v>0.25159168824054601</v>
      </c>
      <c r="H10" s="14">
        <v>0.24345096228827701</v>
      </c>
      <c r="I10" s="14">
        <v>0.179179145425855</v>
      </c>
      <c r="J10" s="14">
        <v>0.16773047589242199</v>
      </c>
      <c r="K10" s="14">
        <v>0.17618561594974</v>
      </c>
      <c r="L10" s="14"/>
      <c r="M10" s="14">
        <v>0.21645033991618301</v>
      </c>
      <c r="N10" s="14">
        <v>0.18179568951637101</v>
      </c>
      <c r="O10" s="14">
        <v>0.253990818726052</v>
      </c>
      <c r="P10" s="14">
        <v>0.166080359977411</v>
      </c>
      <c r="Q10" s="14"/>
      <c r="R10" s="14">
        <v>0.25351630832898397</v>
      </c>
      <c r="S10" s="14">
        <v>0.12954264108687499</v>
      </c>
      <c r="T10" s="14">
        <v>0.16752191528524801</v>
      </c>
      <c r="U10" s="14">
        <v>0.23831394295466099</v>
      </c>
      <c r="V10" s="14">
        <v>0.155509401537653</v>
      </c>
      <c r="W10" s="14">
        <v>0.23521796759272701</v>
      </c>
      <c r="X10" s="14">
        <v>0.21059173736172701</v>
      </c>
      <c r="Y10" s="14">
        <v>0.24342392958012199</v>
      </c>
      <c r="Z10" s="14">
        <v>0.21591559371779501</v>
      </c>
      <c r="AA10" s="14"/>
      <c r="AB10" s="14">
        <v>0.15804509976112299</v>
      </c>
      <c r="AC10" s="14">
        <v>0.182245518426041</v>
      </c>
      <c r="AD10" s="14">
        <v>0.225494124369508</v>
      </c>
      <c r="AE10" s="14">
        <v>0.240626791179022</v>
      </c>
      <c r="AF10" s="14">
        <v>0.30247944341493899</v>
      </c>
      <c r="AG10" s="14"/>
      <c r="AH10" s="14">
        <v>0.27062935432118401</v>
      </c>
      <c r="AI10" s="14">
        <v>0.174479013284569</v>
      </c>
      <c r="AJ10" s="14"/>
      <c r="AK10" s="14">
        <v>0.27310748520717698</v>
      </c>
      <c r="AL10" s="14">
        <v>0.175377434174528</v>
      </c>
      <c r="AM10" s="14"/>
      <c r="AN10" s="14">
        <v>0.271000847582958</v>
      </c>
      <c r="AO10" s="14">
        <v>0.14881027921114501</v>
      </c>
      <c r="AP10" s="14"/>
      <c r="AQ10" s="14">
        <v>0.25130349150918402</v>
      </c>
      <c r="AR10" s="14">
        <v>0.19590652740791401</v>
      </c>
      <c r="AS10" s="14">
        <v>0.162729477501807</v>
      </c>
    </row>
    <row r="11" spans="2:45" ht="58" x14ac:dyDescent="0.35">
      <c r="B11" s="15" t="s">
        <v>198</v>
      </c>
      <c r="C11" s="14">
        <v>0.134673625347004</v>
      </c>
      <c r="D11" s="14">
        <v>0.15147833145636599</v>
      </c>
      <c r="E11" s="14">
        <v>0.117969692357797</v>
      </c>
      <c r="F11" s="14"/>
      <c r="G11" s="14">
        <v>0.18829029139239201</v>
      </c>
      <c r="H11" s="14">
        <v>0.16065813545957</v>
      </c>
      <c r="I11" s="14">
        <v>0.13736912992516101</v>
      </c>
      <c r="J11" s="14">
        <v>9.9557278942445801E-2</v>
      </c>
      <c r="K11" s="14">
        <v>8.7205147392437093E-2</v>
      </c>
      <c r="L11" s="14"/>
      <c r="M11" s="14">
        <v>0.14440910967319801</v>
      </c>
      <c r="N11" s="14">
        <v>0.12887463131178201</v>
      </c>
      <c r="O11" s="14">
        <v>0.10725708576665501</v>
      </c>
      <c r="P11" s="14">
        <v>0.156969658523189</v>
      </c>
      <c r="Q11" s="14"/>
      <c r="R11" s="14">
        <v>0.14275686436233301</v>
      </c>
      <c r="S11" s="14">
        <v>0.15868410605056499</v>
      </c>
      <c r="T11" s="14">
        <v>0.115670331805663</v>
      </c>
      <c r="U11" s="14">
        <v>9.0657113806405301E-2</v>
      </c>
      <c r="V11" s="14">
        <v>0.135552929303382</v>
      </c>
      <c r="W11" s="14">
        <v>0.16086773728970599</v>
      </c>
      <c r="X11" s="14">
        <v>0.13039898972999001</v>
      </c>
      <c r="Y11" s="14">
        <v>9.6436198510802498E-2</v>
      </c>
      <c r="Z11" s="14">
        <v>0.14434496884672099</v>
      </c>
      <c r="AA11" s="14"/>
      <c r="AB11" s="14">
        <v>0.12067056425573899</v>
      </c>
      <c r="AC11" s="14">
        <v>0.161772455496698</v>
      </c>
      <c r="AD11" s="14">
        <v>0.140168930780111</v>
      </c>
      <c r="AE11" s="14">
        <v>0.12081305072226101</v>
      </c>
      <c r="AF11" s="14">
        <v>0.13122973904552401</v>
      </c>
      <c r="AG11" s="14"/>
      <c r="AH11" s="14">
        <v>0.17362909955698699</v>
      </c>
      <c r="AI11" s="14">
        <v>0.11488569752139199</v>
      </c>
      <c r="AJ11" s="14"/>
      <c r="AK11" s="14">
        <v>0.149394845561549</v>
      </c>
      <c r="AL11" s="14">
        <v>0.120121798489431</v>
      </c>
      <c r="AM11" s="14"/>
      <c r="AN11" s="14">
        <v>0.164643096279664</v>
      </c>
      <c r="AO11" s="14">
        <v>0.10874574844828901</v>
      </c>
      <c r="AP11" s="14"/>
      <c r="AQ11" s="14">
        <v>0.15244985897316499</v>
      </c>
      <c r="AR11" s="14">
        <v>0.12764356222982901</v>
      </c>
      <c r="AS11" s="14">
        <v>0.12698792074556101</v>
      </c>
    </row>
    <row r="12" spans="2:45" ht="43.5" x14ac:dyDescent="0.35">
      <c r="B12" s="15" t="s">
        <v>199</v>
      </c>
      <c r="C12" s="14">
        <v>6.1725020652833001E-2</v>
      </c>
      <c r="D12" s="14">
        <v>7.2581155567383898E-2</v>
      </c>
      <c r="E12" s="14">
        <v>5.08842158703827E-2</v>
      </c>
      <c r="F12" s="14"/>
      <c r="G12" s="14">
        <v>5.5761689492520597E-2</v>
      </c>
      <c r="H12" s="14">
        <v>6.1446629415684503E-2</v>
      </c>
      <c r="I12" s="14">
        <v>7.7955515947366494E-2</v>
      </c>
      <c r="J12" s="14">
        <v>5.9190172257522801E-2</v>
      </c>
      <c r="K12" s="14">
        <v>5.1448374026837697E-2</v>
      </c>
      <c r="L12" s="14"/>
      <c r="M12" s="14">
        <v>6.7951163874416798E-2</v>
      </c>
      <c r="N12" s="14">
        <v>6.4278339938031198E-2</v>
      </c>
      <c r="O12" s="14">
        <v>4.5458724093623899E-2</v>
      </c>
      <c r="P12" s="14">
        <v>6.78776531278871E-2</v>
      </c>
      <c r="Q12" s="14"/>
      <c r="R12" s="14">
        <v>8.3548415368117607E-2</v>
      </c>
      <c r="S12" s="14">
        <v>6.3910112607370298E-2</v>
      </c>
      <c r="T12" s="14">
        <v>4.53142104677976E-2</v>
      </c>
      <c r="U12" s="14">
        <v>3.8683170705757698E-2</v>
      </c>
      <c r="V12" s="14">
        <v>5.7574956800827699E-2</v>
      </c>
      <c r="W12" s="14">
        <v>6.6295133394728006E-2</v>
      </c>
      <c r="X12" s="14">
        <v>6.7785253130683898E-2</v>
      </c>
      <c r="Y12" s="14">
        <v>8.2184529671709999E-2</v>
      </c>
      <c r="Z12" s="14">
        <v>5.1148693373137301E-2</v>
      </c>
      <c r="AA12" s="14"/>
      <c r="AB12" s="14">
        <v>6.0694432234716399E-2</v>
      </c>
      <c r="AC12" s="14">
        <v>4.7972682405813399E-2</v>
      </c>
      <c r="AD12" s="14">
        <v>5.6671844144844198E-2</v>
      </c>
      <c r="AE12" s="14">
        <v>7.0577360219462607E-2</v>
      </c>
      <c r="AF12" s="14">
        <v>8.3511532566756697E-2</v>
      </c>
      <c r="AG12" s="14"/>
      <c r="AH12" s="14">
        <v>7.4206885560789096E-2</v>
      </c>
      <c r="AI12" s="14">
        <v>5.0851811043548099E-2</v>
      </c>
      <c r="AJ12" s="14"/>
      <c r="AK12" s="14">
        <v>6.8421197394587199E-2</v>
      </c>
      <c r="AL12" s="14">
        <v>5.2980892425743199E-2</v>
      </c>
      <c r="AM12" s="14"/>
      <c r="AN12" s="14">
        <v>7.7418381605947606E-2</v>
      </c>
      <c r="AO12" s="14">
        <v>4.7574271546563497E-2</v>
      </c>
      <c r="AP12" s="14"/>
      <c r="AQ12" s="14">
        <v>5.7546568519885599E-2</v>
      </c>
      <c r="AR12" s="14">
        <v>6.6064396179598098E-2</v>
      </c>
      <c r="AS12" s="14">
        <v>5.3460452488989001E-2</v>
      </c>
    </row>
    <row r="13" spans="2:45" ht="43.5" x14ac:dyDescent="0.35">
      <c r="B13" s="15" t="s">
        <v>200</v>
      </c>
      <c r="C13" s="14">
        <v>3.1099361401963999E-2</v>
      </c>
      <c r="D13" s="14">
        <v>3.6098116887192201E-2</v>
      </c>
      <c r="E13" s="14">
        <v>2.6112937509083001E-2</v>
      </c>
      <c r="F13" s="14"/>
      <c r="G13" s="14">
        <v>1.7325753863423499E-2</v>
      </c>
      <c r="H13" s="14">
        <v>3.21331114600737E-2</v>
      </c>
      <c r="I13" s="14">
        <v>2.9255714936498999E-2</v>
      </c>
      <c r="J13" s="14">
        <v>2.9932981968238601E-2</v>
      </c>
      <c r="K13" s="14">
        <v>4.7738980186306602E-2</v>
      </c>
      <c r="L13" s="14"/>
      <c r="M13" s="14">
        <v>1.7682834305375799E-2</v>
      </c>
      <c r="N13" s="14">
        <v>4.6437077476303698E-2</v>
      </c>
      <c r="O13" s="14">
        <v>2.6714094903926799E-2</v>
      </c>
      <c r="P13" s="14">
        <v>3.4103753388684599E-2</v>
      </c>
      <c r="Q13" s="14"/>
      <c r="R13" s="14">
        <v>2.6279904074390899E-2</v>
      </c>
      <c r="S13" s="14">
        <v>2.9671889118387799E-2</v>
      </c>
      <c r="T13" s="14">
        <v>3.5587817805357899E-2</v>
      </c>
      <c r="U13" s="14">
        <v>4.4806321030094902E-2</v>
      </c>
      <c r="V13" s="14">
        <v>2.02325666404168E-2</v>
      </c>
      <c r="W13" s="14">
        <v>1.6636516554967701E-2</v>
      </c>
      <c r="X13" s="14">
        <v>2.9714659329535299E-2</v>
      </c>
      <c r="Y13" s="14">
        <v>5.1772744826722401E-2</v>
      </c>
      <c r="Z13" s="14">
        <v>3.5492890073324103E-2</v>
      </c>
      <c r="AA13" s="14"/>
      <c r="AB13" s="14">
        <v>5.9759838454479901E-2</v>
      </c>
      <c r="AC13" s="14">
        <v>2.88413998818218E-2</v>
      </c>
      <c r="AD13" s="14">
        <v>1.7175449636604299E-2</v>
      </c>
      <c r="AE13" s="14">
        <v>1.84495788063271E-2</v>
      </c>
      <c r="AF13" s="14">
        <v>1.6426306575214201E-2</v>
      </c>
      <c r="AG13" s="14"/>
      <c r="AH13" s="14">
        <v>2.68184121495121E-2</v>
      </c>
      <c r="AI13" s="14">
        <v>3.3708667606505899E-2</v>
      </c>
      <c r="AJ13" s="14"/>
      <c r="AK13" s="14">
        <v>2.70269205369424E-2</v>
      </c>
      <c r="AL13" s="14">
        <v>3.3102265072003097E-2</v>
      </c>
      <c r="AM13" s="14"/>
      <c r="AN13" s="14">
        <v>1.9362959813191E-2</v>
      </c>
      <c r="AO13" s="14">
        <v>4.1310752449930398E-2</v>
      </c>
      <c r="AP13" s="14"/>
      <c r="AQ13" s="14">
        <v>1.5804090047017001E-2</v>
      </c>
      <c r="AR13" s="14">
        <v>3.5022806358290297E-2</v>
      </c>
      <c r="AS13" s="14">
        <v>4.5560036615160497E-2</v>
      </c>
    </row>
    <row r="14" spans="2:45" ht="29" x14ac:dyDescent="0.35">
      <c r="B14" s="15" t="s">
        <v>201</v>
      </c>
      <c r="C14" s="14">
        <v>0.28560382815451002</v>
      </c>
      <c r="D14" s="14">
        <v>0.244562031474788</v>
      </c>
      <c r="E14" s="14">
        <v>0.326696976338887</v>
      </c>
      <c r="F14" s="14"/>
      <c r="G14" s="14">
        <v>0.118100548324447</v>
      </c>
      <c r="H14" s="14">
        <v>0.16831898573516399</v>
      </c>
      <c r="I14" s="14">
        <v>0.30653791834421301</v>
      </c>
      <c r="J14" s="14">
        <v>0.39721380788108501</v>
      </c>
      <c r="K14" s="14">
        <v>0.43997768763921702</v>
      </c>
      <c r="L14" s="14"/>
      <c r="M14" s="14">
        <v>0.24270792641473701</v>
      </c>
      <c r="N14" s="14">
        <v>0.29427505725723702</v>
      </c>
      <c r="O14" s="14">
        <v>0.301320013550819</v>
      </c>
      <c r="P14" s="14">
        <v>0.30923956425197802</v>
      </c>
      <c r="Q14" s="14"/>
      <c r="R14" s="14">
        <v>0.19441026235928299</v>
      </c>
      <c r="S14" s="14">
        <v>0.32053145127979699</v>
      </c>
      <c r="T14" s="14">
        <v>0.31542918981540702</v>
      </c>
      <c r="U14" s="14">
        <v>0.32607097040045102</v>
      </c>
      <c r="V14" s="14">
        <v>0.32419804786200201</v>
      </c>
      <c r="W14" s="14">
        <v>0.26086483287873402</v>
      </c>
      <c r="X14" s="14">
        <v>0.33715890058160403</v>
      </c>
      <c r="Y14" s="14">
        <v>0.19546235414128099</v>
      </c>
      <c r="Z14" s="14">
        <v>0.28506098925175599</v>
      </c>
      <c r="AA14" s="14"/>
      <c r="AB14" s="14">
        <v>0.42339565088516901</v>
      </c>
      <c r="AC14" s="14">
        <v>0.304945894017144</v>
      </c>
      <c r="AD14" s="14">
        <v>0.19527936614761299</v>
      </c>
      <c r="AE14" s="14">
        <v>0.217666407142278</v>
      </c>
      <c r="AF14" s="14">
        <v>0.10545904960409801</v>
      </c>
      <c r="AG14" s="14"/>
      <c r="AH14" s="14">
        <v>0.119605275903771</v>
      </c>
      <c r="AI14" s="14">
        <v>0.35757443897163299</v>
      </c>
      <c r="AJ14" s="14"/>
      <c r="AK14" s="14">
        <v>0.15107182386534099</v>
      </c>
      <c r="AL14" s="14">
        <v>0.35052312234177202</v>
      </c>
      <c r="AM14" s="14"/>
      <c r="AN14" s="14">
        <v>0.124022910504407</v>
      </c>
      <c r="AO14" s="14">
        <v>0.41672184983758798</v>
      </c>
      <c r="AP14" s="14"/>
      <c r="AQ14" s="14">
        <v>0.119529332168685</v>
      </c>
      <c r="AR14" s="14">
        <v>0.34337071942864</v>
      </c>
      <c r="AS14" s="14">
        <v>0.33945222503502898</v>
      </c>
    </row>
    <row r="15" spans="2:45" x14ac:dyDescent="0.35">
      <c r="B15" s="15" t="s">
        <v>70</v>
      </c>
      <c r="C15" s="23">
        <v>3.4156471560710097E-2</v>
      </c>
      <c r="D15" s="23">
        <v>2.5943329397823199E-2</v>
      </c>
      <c r="E15" s="23">
        <v>4.2517222872638899E-2</v>
      </c>
      <c r="F15" s="23"/>
      <c r="G15" s="23">
        <v>2.36511068141049E-2</v>
      </c>
      <c r="H15" s="23">
        <v>3.9465270717061497E-2</v>
      </c>
      <c r="I15" s="23">
        <v>4.2017946230792302E-2</v>
      </c>
      <c r="J15" s="23">
        <v>4.5376198124646903E-2</v>
      </c>
      <c r="K15" s="23">
        <v>1.5063221103486299E-2</v>
      </c>
      <c r="L15" s="23"/>
      <c r="M15" s="23">
        <v>2.74379102963083E-2</v>
      </c>
      <c r="N15" s="23">
        <v>2.83503853481075E-2</v>
      </c>
      <c r="O15" s="23">
        <v>3.53852897694285E-2</v>
      </c>
      <c r="P15" s="23">
        <v>4.4963894409909701E-2</v>
      </c>
      <c r="Q15" s="23"/>
      <c r="R15" s="23">
        <v>1.6073290953100099E-2</v>
      </c>
      <c r="S15" s="23">
        <v>4.1121054530694597E-2</v>
      </c>
      <c r="T15" s="23">
        <v>4.6232764284726897E-2</v>
      </c>
      <c r="U15" s="23">
        <v>5.2118139081654101E-2</v>
      </c>
      <c r="V15" s="23">
        <v>1.21737989483672E-2</v>
      </c>
      <c r="W15" s="23">
        <v>3.9360269902896101E-2</v>
      </c>
      <c r="X15" s="23">
        <v>2.54480689534223E-2</v>
      </c>
      <c r="Y15" s="23">
        <v>6.1960524922975997E-2</v>
      </c>
      <c r="Z15" s="23">
        <v>3.0469337569972499E-2</v>
      </c>
      <c r="AA15" s="23"/>
      <c r="AB15" s="23">
        <v>4.3140193267572798E-2</v>
      </c>
      <c r="AC15" s="23">
        <v>3.73259575276957E-2</v>
      </c>
      <c r="AD15" s="23">
        <v>3.2874448784211897E-2</v>
      </c>
      <c r="AE15" s="23">
        <v>6.4258062589201302E-3</v>
      </c>
      <c r="AF15" s="23">
        <v>0</v>
      </c>
      <c r="AG15" s="23"/>
      <c r="AH15" s="23">
        <v>1.5690294640967599E-2</v>
      </c>
      <c r="AI15" s="23">
        <v>3.4765478909122703E-2</v>
      </c>
      <c r="AJ15" s="23"/>
      <c r="AK15" s="23">
        <v>1.8023490495393198E-2</v>
      </c>
      <c r="AL15" s="23">
        <v>3.31036224353536E-2</v>
      </c>
      <c r="AM15" s="23"/>
      <c r="AN15" s="23">
        <v>1.5554586516696301E-2</v>
      </c>
      <c r="AO15" s="23">
        <v>4.7064430251522897E-2</v>
      </c>
      <c r="AP15" s="23"/>
      <c r="AQ15" s="23">
        <v>1.42494325505084E-2</v>
      </c>
      <c r="AR15" s="23">
        <v>3.3876956396010502E-2</v>
      </c>
      <c r="AS15" s="23">
        <v>5.179625158824E-2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213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0.14855846270265799</v>
      </c>
      <c r="D9" s="14">
        <v>0.14416260069245901</v>
      </c>
      <c r="E9" s="14">
        <v>0.15328985262452399</v>
      </c>
      <c r="F9" s="14"/>
      <c r="G9" s="14">
        <v>0.28957982116159398</v>
      </c>
      <c r="H9" s="14">
        <v>0.162039495969408</v>
      </c>
      <c r="I9" s="14">
        <v>0.13344760702922301</v>
      </c>
      <c r="J9" s="14">
        <v>7.7306693298954995E-2</v>
      </c>
      <c r="K9" s="14">
        <v>9.2427720570670099E-2</v>
      </c>
      <c r="L9" s="14"/>
      <c r="M9" s="14">
        <v>0.12870913468508899</v>
      </c>
      <c r="N9" s="14">
        <v>0.13802639833802399</v>
      </c>
      <c r="O9" s="14">
        <v>0.17906105136051101</v>
      </c>
      <c r="P9" s="14">
        <v>0.15283994365874301</v>
      </c>
      <c r="Q9" s="14"/>
      <c r="R9" s="14">
        <v>0.203554864743311</v>
      </c>
      <c r="S9" s="14">
        <v>0.1045632410943</v>
      </c>
      <c r="T9" s="14">
        <v>0.164111789900004</v>
      </c>
      <c r="U9" s="14">
        <v>0.11839333201768</v>
      </c>
      <c r="V9" s="14">
        <v>0.19231986886598201</v>
      </c>
      <c r="W9" s="14">
        <v>0.17011016717847799</v>
      </c>
      <c r="X9" s="14">
        <v>0.10677497382401099</v>
      </c>
      <c r="Y9" s="14">
        <v>0.146060025557706</v>
      </c>
      <c r="Z9" s="14">
        <v>0.13478654075104499</v>
      </c>
      <c r="AA9" s="14"/>
      <c r="AB9" s="14">
        <v>0.10458697648085501</v>
      </c>
      <c r="AC9" s="14">
        <v>0.16014741343737299</v>
      </c>
      <c r="AD9" s="14">
        <v>0.17843394670331</v>
      </c>
      <c r="AE9" s="14">
        <v>0.157416359485333</v>
      </c>
      <c r="AF9" s="14">
        <v>0.128365782632647</v>
      </c>
      <c r="AG9" s="14"/>
      <c r="AH9" s="14">
        <v>0.21682476809627699</v>
      </c>
      <c r="AI9" s="14">
        <v>0.12672414925150299</v>
      </c>
      <c r="AJ9" s="14"/>
      <c r="AK9" s="14">
        <v>0.20326270065315599</v>
      </c>
      <c r="AL9" s="14">
        <v>0.12646328946475499</v>
      </c>
      <c r="AM9" s="14"/>
      <c r="AN9" s="14">
        <v>0.18556460910735001</v>
      </c>
      <c r="AO9" s="14">
        <v>0.121231976498878</v>
      </c>
      <c r="AP9" s="14"/>
      <c r="AQ9" s="14">
        <v>0.21808813548730799</v>
      </c>
      <c r="AR9" s="14">
        <v>0.124466767870219</v>
      </c>
      <c r="AS9" s="14">
        <v>0.138337938801852</v>
      </c>
    </row>
    <row r="10" spans="2:45" ht="43.5" x14ac:dyDescent="0.35">
      <c r="B10" s="15" t="s">
        <v>197</v>
      </c>
      <c r="C10" s="14">
        <v>0.17215524729350201</v>
      </c>
      <c r="D10" s="14">
        <v>0.197475892078249</v>
      </c>
      <c r="E10" s="14">
        <v>0.14586935060345901</v>
      </c>
      <c r="F10" s="14"/>
      <c r="G10" s="14">
        <v>0.26666988953475201</v>
      </c>
      <c r="H10" s="14">
        <v>0.21826498720676701</v>
      </c>
      <c r="I10" s="14">
        <v>0.164366924416258</v>
      </c>
      <c r="J10" s="14">
        <v>0.10411337729183801</v>
      </c>
      <c r="K10" s="14">
        <v>0.111009598258053</v>
      </c>
      <c r="L10" s="14"/>
      <c r="M10" s="14">
        <v>0.18796436931079399</v>
      </c>
      <c r="N10" s="14">
        <v>0.14572197424712399</v>
      </c>
      <c r="O10" s="14">
        <v>0.23479727799483799</v>
      </c>
      <c r="P10" s="14">
        <v>0.12891691436945499</v>
      </c>
      <c r="Q10" s="14"/>
      <c r="R10" s="14">
        <v>0.16933397147207899</v>
      </c>
      <c r="S10" s="14">
        <v>0.136763578282982</v>
      </c>
      <c r="T10" s="14">
        <v>0.14862541413861699</v>
      </c>
      <c r="U10" s="14">
        <v>0.194849042783904</v>
      </c>
      <c r="V10" s="14">
        <v>0.18853554046955801</v>
      </c>
      <c r="W10" s="14">
        <v>0.19182412347779201</v>
      </c>
      <c r="X10" s="14">
        <v>0.13425692113277801</v>
      </c>
      <c r="Y10" s="14">
        <v>0.24025345918883201</v>
      </c>
      <c r="Z10" s="14">
        <v>0.19430815237006599</v>
      </c>
      <c r="AA10" s="14"/>
      <c r="AB10" s="14">
        <v>0.14595186445413799</v>
      </c>
      <c r="AC10" s="14">
        <v>0.15088823372955101</v>
      </c>
      <c r="AD10" s="14">
        <v>0.17585647814890701</v>
      </c>
      <c r="AE10" s="14">
        <v>0.24194023537680601</v>
      </c>
      <c r="AF10" s="14">
        <v>0.28673679790100698</v>
      </c>
      <c r="AG10" s="14"/>
      <c r="AH10" s="14">
        <v>0.23069671296722799</v>
      </c>
      <c r="AI10" s="14">
        <v>0.14773336114681301</v>
      </c>
      <c r="AJ10" s="14"/>
      <c r="AK10" s="14">
        <v>0.231252693524161</v>
      </c>
      <c r="AL10" s="14">
        <v>0.149884299150188</v>
      </c>
      <c r="AM10" s="14"/>
      <c r="AN10" s="14">
        <v>0.23004468693743699</v>
      </c>
      <c r="AO10" s="14">
        <v>0.12664013032063301</v>
      </c>
      <c r="AP10" s="14"/>
      <c r="AQ10" s="14">
        <v>0.20317257796343099</v>
      </c>
      <c r="AR10" s="14">
        <v>0.16809497000888499</v>
      </c>
      <c r="AS10" s="14">
        <v>0.16831685608185501</v>
      </c>
    </row>
    <row r="11" spans="2:45" ht="58" x14ac:dyDescent="0.35">
      <c r="B11" s="15" t="s">
        <v>198</v>
      </c>
      <c r="C11" s="14">
        <v>0.17723887205661301</v>
      </c>
      <c r="D11" s="14">
        <v>0.19260942113309301</v>
      </c>
      <c r="E11" s="14">
        <v>0.16206694082557399</v>
      </c>
      <c r="F11" s="14"/>
      <c r="G11" s="14">
        <v>0.16848173810141001</v>
      </c>
      <c r="H11" s="14">
        <v>0.22672027603622</v>
      </c>
      <c r="I11" s="14">
        <v>0.189326360386948</v>
      </c>
      <c r="J11" s="14">
        <v>0.17105339924840601</v>
      </c>
      <c r="K11" s="14">
        <v>0.118237087361813</v>
      </c>
      <c r="L11" s="14"/>
      <c r="M11" s="14">
        <v>0.18971066509748</v>
      </c>
      <c r="N11" s="14">
        <v>0.170673670562702</v>
      </c>
      <c r="O11" s="14">
        <v>0.14532188046354799</v>
      </c>
      <c r="P11" s="14">
        <v>0.20217789767906899</v>
      </c>
      <c r="Q11" s="14"/>
      <c r="R11" s="14">
        <v>0.24411188816523</v>
      </c>
      <c r="S11" s="14">
        <v>0.17748825203758001</v>
      </c>
      <c r="T11" s="14">
        <v>0.16602040637686399</v>
      </c>
      <c r="U11" s="14">
        <v>0.157771836126813</v>
      </c>
      <c r="V11" s="14">
        <v>0.13028288015151701</v>
      </c>
      <c r="W11" s="14">
        <v>0.17517937721252999</v>
      </c>
      <c r="X11" s="14">
        <v>0.190008727965984</v>
      </c>
      <c r="Y11" s="14">
        <v>0.208933792789362</v>
      </c>
      <c r="Z11" s="14">
        <v>0.13190206534659801</v>
      </c>
      <c r="AA11" s="14"/>
      <c r="AB11" s="14">
        <v>0.13135594768240699</v>
      </c>
      <c r="AC11" s="14">
        <v>0.17020834736318899</v>
      </c>
      <c r="AD11" s="14">
        <v>0.20506990545402401</v>
      </c>
      <c r="AE11" s="14">
        <v>0.20517453192291901</v>
      </c>
      <c r="AF11" s="14">
        <v>0.21638090195515</v>
      </c>
      <c r="AG11" s="14"/>
      <c r="AH11" s="14">
        <v>0.21081835568568899</v>
      </c>
      <c r="AI11" s="14">
        <v>0.16231856982749601</v>
      </c>
      <c r="AJ11" s="14"/>
      <c r="AK11" s="14">
        <v>0.189736892559975</v>
      </c>
      <c r="AL11" s="14">
        <v>0.163029966541136</v>
      </c>
      <c r="AM11" s="14"/>
      <c r="AN11" s="14">
        <v>0.22018774996407101</v>
      </c>
      <c r="AO11" s="14">
        <v>0.14422390873400501</v>
      </c>
      <c r="AP11" s="14"/>
      <c r="AQ11" s="14">
        <v>0.20937115540745899</v>
      </c>
      <c r="AR11" s="14">
        <v>0.163016835247103</v>
      </c>
      <c r="AS11" s="14">
        <v>0.175139489083834</v>
      </c>
    </row>
    <row r="12" spans="2:45" ht="43.5" x14ac:dyDescent="0.35">
      <c r="B12" s="15" t="s">
        <v>199</v>
      </c>
      <c r="C12" s="14">
        <v>0.125214009690059</v>
      </c>
      <c r="D12" s="14">
        <v>0.131808967140227</v>
      </c>
      <c r="E12" s="14">
        <v>0.118801085306225</v>
      </c>
      <c r="F12" s="14"/>
      <c r="G12" s="14">
        <v>0.12253826110255001</v>
      </c>
      <c r="H12" s="14">
        <v>9.6785894796012795E-2</v>
      </c>
      <c r="I12" s="14">
        <v>0.12835134381456301</v>
      </c>
      <c r="J12" s="14">
        <v>0.14372818890816499</v>
      </c>
      <c r="K12" s="14">
        <v>0.13634085284983499</v>
      </c>
      <c r="L12" s="14"/>
      <c r="M12" s="14">
        <v>0.15746161674061199</v>
      </c>
      <c r="N12" s="14">
        <v>0.13299269757982801</v>
      </c>
      <c r="O12" s="14">
        <v>0.106170256894444</v>
      </c>
      <c r="P12" s="14">
        <v>9.69314014852906E-2</v>
      </c>
      <c r="Q12" s="14"/>
      <c r="R12" s="14">
        <v>0.12836235515869601</v>
      </c>
      <c r="S12" s="14">
        <v>0.12635296008331501</v>
      </c>
      <c r="T12" s="14">
        <v>0.109942045726932</v>
      </c>
      <c r="U12" s="14">
        <v>0.13428496257141101</v>
      </c>
      <c r="V12" s="14">
        <v>9.1595420952282097E-2</v>
      </c>
      <c r="W12" s="14">
        <v>9.0607214918091206E-2</v>
      </c>
      <c r="X12" s="14">
        <v>0.13840901354618701</v>
      </c>
      <c r="Y12" s="14">
        <v>0.148911899486764</v>
      </c>
      <c r="Z12" s="14">
        <v>0.15474225701166</v>
      </c>
      <c r="AA12" s="14"/>
      <c r="AB12" s="14">
        <v>0.11799576248048201</v>
      </c>
      <c r="AC12" s="14">
        <v>0.118730487802056</v>
      </c>
      <c r="AD12" s="14">
        <v>0.11388856641751301</v>
      </c>
      <c r="AE12" s="14">
        <v>0.150396244624807</v>
      </c>
      <c r="AF12" s="14">
        <v>0.103350587767809</v>
      </c>
      <c r="AG12" s="14"/>
      <c r="AH12" s="14">
        <v>0.14357234190517601</v>
      </c>
      <c r="AI12" s="14">
        <v>0.115678098537699</v>
      </c>
      <c r="AJ12" s="14"/>
      <c r="AK12" s="14">
        <v>0.151733163634798</v>
      </c>
      <c r="AL12" s="14">
        <v>0.115811068395187</v>
      </c>
      <c r="AM12" s="14"/>
      <c r="AN12" s="14">
        <v>0.13634379395686599</v>
      </c>
      <c r="AO12" s="14">
        <v>0.114848419191154</v>
      </c>
      <c r="AP12" s="14"/>
      <c r="AQ12" s="14">
        <v>0.14218111017572899</v>
      </c>
      <c r="AR12" s="14">
        <v>0.119515162367653</v>
      </c>
      <c r="AS12" s="14">
        <v>0.116843832716614</v>
      </c>
    </row>
    <row r="13" spans="2:45" ht="43.5" x14ac:dyDescent="0.35">
      <c r="B13" s="15" t="s">
        <v>200</v>
      </c>
      <c r="C13" s="14">
        <v>6.3358220654460701E-2</v>
      </c>
      <c r="D13" s="14">
        <v>6.3280654221120794E-2</v>
      </c>
      <c r="E13" s="14">
        <v>6.3561302391123606E-2</v>
      </c>
      <c r="F13" s="14"/>
      <c r="G13" s="14">
        <v>1.45702873236034E-2</v>
      </c>
      <c r="H13" s="14">
        <v>6.5383222119584194E-2</v>
      </c>
      <c r="I13" s="14">
        <v>6.1439141284854601E-2</v>
      </c>
      <c r="J13" s="14">
        <v>7.51639221566541E-2</v>
      </c>
      <c r="K13" s="14">
        <v>9.9086731984387805E-2</v>
      </c>
      <c r="L13" s="14"/>
      <c r="M13" s="14">
        <v>7.6455259638215006E-2</v>
      </c>
      <c r="N13" s="14">
        <v>8.3413717107544097E-2</v>
      </c>
      <c r="O13" s="14">
        <v>3.6315660044849797E-2</v>
      </c>
      <c r="P13" s="14">
        <v>4.7776115474113402E-2</v>
      </c>
      <c r="Q13" s="14"/>
      <c r="R13" s="14">
        <v>7.5659647363584007E-2</v>
      </c>
      <c r="S13" s="14">
        <v>7.0991842774140307E-2</v>
      </c>
      <c r="T13" s="14">
        <v>5.3001607890481701E-2</v>
      </c>
      <c r="U13" s="14">
        <v>8.2081107568128198E-2</v>
      </c>
      <c r="V13" s="14">
        <v>5.8211830815255099E-2</v>
      </c>
      <c r="W13" s="14">
        <v>5.6922590209854303E-2</v>
      </c>
      <c r="X13" s="14">
        <v>6.5865464280179503E-2</v>
      </c>
      <c r="Y13" s="14">
        <v>5.0903826441823001E-2</v>
      </c>
      <c r="Z13" s="14">
        <v>4.2344543676876602E-2</v>
      </c>
      <c r="AA13" s="14"/>
      <c r="AB13" s="14">
        <v>6.9252493676153506E-2</v>
      </c>
      <c r="AC13" s="14">
        <v>8.4426468071865698E-2</v>
      </c>
      <c r="AD13" s="14">
        <v>4.5453884373746402E-2</v>
      </c>
      <c r="AE13" s="14">
        <v>4.8722001613765997E-2</v>
      </c>
      <c r="AF13" s="14">
        <v>3.7496308055085401E-2</v>
      </c>
      <c r="AG13" s="14"/>
      <c r="AH13" s="14">
        <v>4.5043227917938099E-2</v>
      </c>
      <c r="AI13" s="14">
        <v>6.9812688730722994E-2</v>
      </c>
      <c r="AJ13" s="14"/>
      <c r="AK13" s="14">
        <v>5.5402503287841902E-2</v>
      </c>
      <c r="AL13" s="14">
        <v>6.91130392537707E-2</v>
      </c>
      <c r="AM13" s="14"/>
      <c r="AN13" s="14">
        <v>5.1749655071054203E-2</v>
      </c>
      <c r="AO13" s="14">
        <v>7.3439574205444003E-2</v>
      </c>
      <c r="AP13" s="14"/>
      <c r="AQ13" s="14">
        <v>5.9148497076778599E-2</v>
      </c>
      <c r="AR13" s="14">
        <v>6.9574376890713094E-2</v>
      </c>
      <c r="AS13" s="14">
        <v>4.9735027677310903E-2</v>
      </c>
    </row>
    <row r="14" spans="2:45" ht="29" x14ac:dyDescent="0.35">
      <c r="B14" s="15" t="s">
        <v>201</v>
      </c>
      <c r="C14" s="14">
        <v>0.26920901714062301</v>
      </c>
      <c r="D14" s="14">
        <v>0.23610033179713499</v>
      </c>
      <c r="E14" s="14">
        <v>0.30225915836557499</v>
      </c>
      <c r="F14" s="14"/>
      <c r="G14" s="14">
        <v>0.11247069029765901</v>
      </c>
      <c r="H14" s="14">
        <v>0.17232383643635299</v>
      </c>
      <c r="I14" s="14">
        <v>0.271469527487392</v>
      </c>
      <c r="J14" s="14">
        <v>0.37859787613318002</v>
      </c>
      <c r="K14" s="14">
        <v>0.41300229241464798</v>
      </c>
      <c r="L14" s="14"/>
      <c r="M14" s="14">
        <v>0.23286168481076699</v>
      </c>
      <c r="N14" s="14">
        <v>0.28778997497699199</v>
      </c>
      <c r="O14" s="14">
        <v>0.25562345987916202</v>
      </c>
      <c r="P14" s="14">
        <v>0.30511540214056798</v>
      </c>
      <c r="Q14" s="14"/>
      <c r="R14" s="14">
        <v>0.150374565390897</v>
      </c>
      <c r="S14" s="14">
        <v>0.327014389208373</v>
      </c>
      <c r="T14" s="14">
        <v>0.29736746285107102</v>
      </c>
      <c r="U14" s="14">
        <v>0.260523647402984</v>
      </c>
      <c r="V14" s="14">
        <v>0.313823724453965</v>
      </c>
      <c r="W14" s="14">
        <v>0.27668329644634199</v>
      </c>
      <c r="X14" s="14">
        <v>0.32648070018839098</v>
      </c>
      <c r="Y14" s="14">
        <v>0.15725753801581799</v>
      </c>
      <c r="Z14" s="14">
        <v>0.29244459779355297</v>
      </c>
      <c r="AA14" s="14"/>
      <c r="AB14" s="14">
        <v>0.36830614714757698</v>
      </c>
      <c r="AC14" s="14">
        <v>0.247947291296539</v>
      </c>
      <c r="AD14" s="14">
        <v>0.25438721786017399</v>
      </c>
      <c r="AE14" s="14">
        <v>0.18659293808085001</v>
      </c>
      <c r="AF14" s="14">
        <v>0.22766962168830299</v>
      </c>
      <c r="AG14" s="14"/>
      <c r="AH14" s="14">
        <v>0.13600840089248001</v>
      </c>
      <c r="AI14" s="14">
        <v>0.32908932248061901</v>
      </c>
      <c r="AJ14" s="14"/>
      <c r="AK14" s="14">
        <v>0.142693134729661</v>
      </c>
      <c r="AL14" s="14">
        <v>0.33063636424901099</v>
      </c>
      <c r="AM14" s="14"/>
      <c r="AN14" s="14">
        <v>0.149097485247319</v>
      </c>
      <c r="AO14" s="14">
        <v>0.36621368021175199</v>
      </c>
      <c r="AP14" s="14"/>
      <c r="AQ14" s="14">
        <v>0.143444431300773</v>
      </c>
      <c r="AR14" s="14">
        <v>0.31440959640922</v>
      </c>
      <c r="AS14" s="14">
        <v>0.29327529417058901</v>
      </c>
    </row>
    <row r="15" spans="2:45" x14ac:dyDescent="0.35">
      <c r="B15" s="15" t="s">
        <v>70</v>
      </c>
      <c r="C15" s="23">
        <v>4.4266170462085599E-2</v>
      </c>
      <c r="D15" s="23">
        <v>3.4562132937715498E-2</v>
      </c>
      <c r="E15" s="23">
        <v>5.4152309883520197E-2</v>
      </c>
      <c r="F15" s="23"/>
      <c r="G15" s="23">
        <v>2.5689312478431901E-2</v>
      </c>
      <c r="H15" s="23">
        <v>5.8482287435654499E-2</v>
      </c>
      <c r="I15" s="23">
        <v>5.15990955807617E-2</v>
      </c>
      <c r="J15" s="23">
        <v>5.00365429628013E-2</v>
      </c>
      <c r="K15" s="23">
        <v>2.9895716560592499E-2</v>
      </c>
      <c r="L15" s="23"/>
      <c r="M15" s="23">
        <v>2.6837269717043699E-2</v>
      </c>
      <c r="N15" s="23">
        <v>4.13815671877849E-2</v>
      </c>
      <c r="O15" s="23">
        <v>4.2710413362646901E-2</v>
      </c>
      <c r="P15" s="23">
        <v>6.6242325192760201E-2</v>
      </c>
      <c r="Q15" s="23"/>
      <c r="R15" s="23">
        <v>2.86027077062035E-2</v>
      </c>
      <c r="S15" s="23">
        <v>5.6825736519309999E-2</v>
      </c>
      <c r="T15" s="23">
        <v>6.09312731160319E-2</v>
      </c>
      <c r="U15" s="23">
        <v>5.20960715290796E-2</v>
      </c>
      <c r="V15" s="23">
        <v>2.5230734291440401E-2</v>
      </c>
      <c r="W15" s="23">
        <v>3.86732305569122E-2</v>
      </c>
      <c r="X15" s="23">
        <v>3.8204199062468899E-2</v>
      </c>
      <c r="Y15" s="23">
        <v>4.76794585196961E-2</v>
      </c>
      <c r="Z15" s="23">
        <v>4.9471843050201102E-2</v>
      </c>
      <c r="AA15" s="23"/>
      <c r="AB15" s="23">
        <v>6.2550808078386894E-2</v>
      </c>
      <c r="AC15" s="23">
        <v>6.7651758299426698E-2</v>
      </c>
      <c r="AD15" s="23">
        <v>2.69100010423243E-2</v>
      </c>
      <c r="AE15" s="23">
        <v>9.7576888955193692E-3</v>
      </c>
      <c r="AF15" s="23">
        <v>0</v>
      </c>
      <c r="AG15" s="23"/>
      <c r="AH15" s="23">
        <v>1.70361925352123E-2</v>
      </c>
      <c r="AI15" s="23">
        <v>4.8643810025147199E-2</v>
      </c>
      <c r="AJ15" s="23"/>
      <c r="AK15" s="23">
        <v>2.59189116104072E-2</v>
      </c>
      <c r="AL15" s="23">
        <v>4.5061972945951601E-2</v>
      </c>
      <c r="AM15" s="23"/>
      <c r="AN15" s="23">
        <v>2.7012019715903699E-2</v>
      </c>
      <c r="AO15" s="23">
        <v>5.3402310838134702E-2</v>
      </c>
      <c r="AP15" s="23"/>
      <c r="AQ15" s="23">
        <v>2.4594092588521899E-2</v>
      </c>
      <c r="AR15" s="23">
        <v>4.0922291206207301E-2</v>
      </c>
      <c r="AS15" s="23">
        <v>5.8351561467945699E-2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214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196</v>
      </c>
      <c r="C9" s="14">
        <v>8.4218695944648994E-2</v>
      </c>
      <c r="D9" s="14">
        <v>8.7495147402604306E-2</v>
      </c>
      <c r="E9" s="14">
        <v>8.10760215572289E-2</v>
      </c>
      <c r="F9" s="14"/>
      <c r="G9" s="14">
        <v>0.14684335701314</v>
      </c>
      <c r="H9" s="14">
        <v>0.100563905668169</v>
      </c>
      <c r="I9" s="14">
        <v>8.8921255161795901E-2</v>
      </c>
      <c r="J9" s="14">
        <v>4.6585102074935797E-2</v>
      </c>
      <c r="K9" s="14">
        <v>3.9932659582675001E-2</v>
      </c>
      <c r="L9" s="14"/>
      <c r="M9" s="14">
        <v>7.7821550958857705E-2</v>
      </c>
      <c r="N9" s="14">
        <v>6.66105229331201E-2</v>
      </c>
      <c r="O9" s="14">
        <v>0.11933425258645</v>
      </c>
      <c r="P9" s="14">
        <v>7.8402457023422203E-2</v>
      </c>
      <c r="Q9" s="14"/>
      <c r="R9" s="14">
        <v>0.10280035554853401</v>
      </c>
      <c r="S9" s="14">
        <v>5.6186265595476403E-2</v>
      </c>
      <c r="T9" s="14">
        <v>9.7576515361570498E-2</v>
      </c>
      <c r="U9" s="14">
        <v>4.81820587716573E-2</v>
      </c>
      <c r="V9" s="14">
        <v>0.102201855449341</v>
      </c>
      <c r="W9" s="14">
        <v>0.13135114542683601</v>
      </c>
      <c r="X9" s="14">
        <v>5.9023163989674603E-2</v>
      </c>
      <c r="Y9" s="14">
        <v>7.8105263079399703E-2</v>
      </c>
      <c r="Z9" s="14">
        <v>8.8991992775501905E-2</v>
      </c>
      <c r="AA9" s="14"/>
      <c r="AB9" s="14">
        <v>8.6398564021937602E-2</v>
      </c>
      <c r="AC9" s="14">
        <v>6.9591462973410206E-2</v>
      </c>
      <c r="AD9" s="14">
        <v>8.0758111770156807E-2</v>
      </c>
      <c r="AE9" s="14">
        <v>0.104659624347556</v>
      </c>
      <c r="AF9" s="14">
        <v>0.106376716887099</v>
      </c>
      <c r="AG9" s="14"/>
      <c r="AH9" s="14">
        <v>0.12497043943180799</v>
      </c>
      <c r="AI9" s="14">
        <v>6.8370677140951103E-2</v>
      </c>
      <c r="AJ9" s="14"/>
      <c r="AK9" s="14">
        <v>0.13145178384568801</v>
      </c>
      <c r="AL9" s="14">
        <v>6.3013374819114398E-2</v>
      </c>
      <c r="AM9" s="14"/>
      <c r="AN9" s="14">
        <v>0.108890597049053</v>
      </c>
      <c r="AO9" s="14">
        <v>6.4642947749090907E-2</v>
      </c>
      <c r="AP9" s="14"/>
      <c r="AQ9" s="14">
        <v>0.110372494276577</v>
      </c>
      <c r="AR9" s="14">
        <v>7.1745694164742094E-2</v>
      </c>
      <c r="AS9" s="14">
        <v>9.3562390502054504E-2</v>
      </c>
    </row>
    <row r="10" spans="2:45" ht="43.5" x14ac:dyDescent="0.35">
      <c r="B10" s="15" t="s">
        <v>197</v>
      </c>
      <c r="C10" s="14">
        <v>0.108643771636658</v>
      </c>
      <c r="D10" s="14">
        <v>0.122900460841497</v>
      </c>
      <c r="E10" s="14">
        <v>9.3405015951523798E-2</v>
      </c>
      <c r="F10" s="14"/>
      <c r="G10" s="14">
        <v>0.18842909173244199</v>
      </c>
      <c r="H10" s="14">
        <v>0.15335897231825199</v>
      </c>
      <c r="I10" s="14">
        <v>9.4792217772512996E-2</v>
      </c>
      <c r="J10" s="14">
        <v>7.1568956216404203E-2</v>
      </c>
      <c r="K10" s="14">
        <v>3.3816433762119902E-2</v>
      </c>
      <c r="L10" s="14"/>
      <c r="M10" s="14">
        <v>9.3580308389085098E-2</v>
      </c>
      <c r="N10" s="14">
        <v>9.4672434314395107E-2</v>
      </c>
      <c r="O10" s="14">
        <v>0.14013336051679401</v>
      </c>
      <c r="P10" s="14">
        <v>0.11190578499244801</v>
      </c>
      <c r="Q10" s="14"/>
      <c r="R10" s="14">
        <v>0.15925493998176901</v>
      </c>
      <c r="S10" s="14">
        <v>8.0376587649189396E-2</v>
      </c>
      <c r="T10" s="14">
        <v>8.7095617605054895E-2</v>
      </c>
      <c r="U10" s="14">
        <v>9.4789650143530593E-2</v>
      </c>
      <c r="V10" s="14">
        <v>8.6735530833032495E-2</v>
      </c>
      <c r="W10" s="14">
        <v>0.12884654251841501</v>
      </c>
      <c r="X10" s="14">
        <v>0.10739840335376299</v>
      </c>
      <c r="Y10" s="14">
        <v>0.119344973764546</v>
      </c>
      <c r="Z10" s="14">
        <v>0.105898488896354</v>
      </c>
      <c r="AA10" s="14"/>
      <c r="AB10" s="14">
        <v>7.1381721525195896E-2</v>
      </c>
      <c r="AC10" s="14">
        <v>0.12554132696892201</v>
      </c>
      <c r="AD10" s="14">
        <v>0.109067365802185</v>
      </c>
      <c r="AE10" s="14">
        <v>0.12126363741495901</v>
      </c>
      <c r="AF10" s="14">
        <v>0.255551868489172</v>
      </c>
      <c r="AG10" s="14"/>
      <c r="AH10" s="14">
        <v>0.16592323265235201</v>
      </c>
      <c r="AI10" s="14">
        <v>8.2663375188405205E-2</v>
      </c>
      <c r="AJ10" s="14"/>
      <c r="AK10" s="14">
        <v>0.163959783829008</v>
      </c>
      <c r="AL10" s="14">
        <v>7.8693287108590207E-2</v>
      </c>
      <c r="AM10" s="14"/>
      <c r="AN10" s="14">
        <v>0.14674274569882501</v>
      </c>
      <c r="AO10" s="14">
        <v>7.8774254240395705E-2</v>
      </c>
      <c r="AP10" s="14"/>
      <c r="AQ10" s="14">
        <v>0.11184077371819499</v>
      </c>
      <c r="AR10" s="14">
        <v>0.110188837237209</v>
      </c>
      <c r="AS10" s="14">
        <v>0.110640729286518</v>
      </c>
    </row>
    <row r="11" spans="2:45" ht="58" x14ac:dyDescent="0.35">
      <c r="B11" s="15" t="s">
        <v>198</v>
      </c>
      <c r="C11" s="14">
        <v>0.12619389207902201</v>
      </c>
      <c r="D11" s="14">
        <v>0.14116339166987699</v>
      </c>
      <c r="E11" s="14">
        <v>0.111326423111717</v>
      </c>
      <c r="F11" s="14"/>
      <c r="G11" s="14">
        <v>0.17999464235718099</v>
      </c>
      <c r="H11" s="14">
        <v>0.15700783314675301</v>
      </c>
      <c r="I11" s="14">
        <v>0.136546989417897</v>
      </c>
      <c r="J11" s="14">
        <v>8.2467237555243794E-2</v>
      </c>
      <c r="K11" s="14">
        <v>7.3789792846441396E-2</v>
      </c>
      <c r="L11" s="14"/>
      <c r="M11" s="14">
        <v>0.112450582365775</v>
      </c>
      <c r="N11" s="14">
        <v>0.11927547375371</v>
      </c>
      <c r="O11" s="14">
        <v>0.12720364160144401</v>
      </c>
      <c r="P11" s="14">
        <v>0.149821432643959</v>
      </c>
      <c r="Q11" s="14"/>
      <c r="R11" s="14">
        <v>0.16288338033641001</v>
      </c>
      <c r="S11" s="14">
        <v>9.1324527874595801E-2</v>
      </c>
      <c r="T11" s="14">
        <v>8.7811683583199102E-2</v>
      </c>
      <c r="U11" s="14">
        <v>0.112537025970689</v>
      </c>
      <c r="V11" s="14">
        <v>0.119545172685566</v>
      </c>
      <c r="W11" s="14">
        <v>0.14434208916853999</v>
      </c>
      <c r="X11" s="14">
        <v>0.14117612292211501</v>
      </c>
      <c r="Y11" s="14">
        <v>0.178187985815733</v>
      </c>
      <c r="Z11" s="14">
        <v>0.124063958607494</v>
      </c>
      <c r="AA11" s="14"/>
      <c r="AB11" s="14">
        <v>0.106402918924883</v>
      </c>
      <c r="AC11" s="14">
        <v>0.11314447902132101</v>
      </c>
      <c r="AD11" s="14">
        <v>0.14733008981589199</v>
      </c>
      <c r="AE11" s="14">
        <v>0.14311003387292601</v>
      </c>
      <c r="AF11" s="14">
        <v>0.17892748224142299</v>
      </c>
      <c r="AG11" s="14"/>
      <c r="AH11" s="14">
        <v>0.16757200974855299</v>
      </c>
      <c r="AI11" s="14">
        <v>0.108211432695605</v>
      </c>
      <c r="AJ11" s="14"/>
      <c r="AK11" s="14">
        <v>0.14603448474097899</v>
      </c>
      <c r="AL11" s="14">
        <v>0.114537568554955</v>
      </c>
      <c r="AM11" s="14"/>
      <c r="AN11" s="14">
        <v>0.18421143477032101</v>
      </c>
      <c r="AO11" s="14">
        <v>7.9020950088221395E-2</v>
      </c>
      <c r="AP11" s="14"/>
      <c r="AQ11" s="14">
        <v>0.167970827778816</v>
      </c>
      <c r="AR11" s="14">
        <v>0.107838139317065</v>
      </c>
      <c r="AS11" s="14">
        <v>0.11694896842203301</v>
      </c>
    </row>
    <row r="12" spans="2:45" ht="43.5" x14ac:dyDescent="0.35">
      <c r="B12" s="15" t="s">
        <v>199</v>
      </c>
      <c r="C12" s="14">
        <v>9.4716236092242306E-2</v>
      </c>
      <c r="D12" s="14">
        <v>0.10158857338979101</v>
      </c>
      <c r="E12" s="14">
        <v>8.7963166040181701E-2</v>
      </c>
      <c r="F12" s="14"/>
      <c r="G12" s="14">
        <v>0.12785099237664799</v>
      </c>
      <c r="H12" s="14">
        <v>0.104836314688722</v>
      </c>
      <c r="I12" s="14">
        <v>0.10655263244841</v>
      </c>
      <c r="J12" s="14">
        <v>8.2269772536405106E-2</v>
      </c>
      <c r="K12" s="14">
        <v>4.8851794711972103E-2</v>
      </c>
      <c r="L12" s="14"/>
      <c r="M12" s="14">
        <v>0.11913824202708299</v>
      </c>
      <c r="N12" s="14">
        <v>9.96851526158231E-2</v>
      </c>
      <c r="O12" s="14">
        <v>7.4428217509124095E-2</v>
      </c>
      <c r="P12" s="14">
        <v>8.0521936386673904E-2</v>
      </c>
      <c r="Q12" s="14"/>
      <c r="R12" s="14">
        <v>0.1120576977986</v>
      </c>
      <c r="S12" s="14">
        <v>9.5196166910566996E-2</v>
      </c>
      <c r="T12" s="14">
        <v>7.7944268987655704E-2</v>
      </c>
      <c r="U12" s="14">
        <v>6.7493284056347302E-2</v>
      </c>
      <c r="V12" s="14">
        <v>0.103671196189434</v>
      </c>
      <c r="W12" s="14">
        <v>9.1311505148137698E-2</v>
      </c>
      <c r="X12" s="14">
        <v>7.2377661735325199E-2</v>
      </c>
      <c r="Y12" s="14">
        <v>0.115526813705755</v>
      </c>
      <c r="Z12" s="14">
        <v>0.11435909029002</v>
      </c>
      <c r="AA12" s="14"/>
      <c r="AB12" s="14">
        <v>6.5031892320303999E-2</v>
      </c>
      <c r="AC12" s="14">
        <v>9.9936702213911294E-2</v>
      </c>
      <c r="AD12" s="14">
        <v>9.6461710772230994E-2</v>
      </c>
      <c r="AE12" s="14">
        <v>0.12726602255526601</v>
      </c>
      <c r="AF12" s="14">
        <v>9.9143841510751604E-2</v>
      </c>
      <c r="AG12" s="14"/>
      <c r="AH12" s="14">
        <v>0.14656387975367799</v>
      </c>
      <c r="AI12" s="14">
        <v>7.0998225253906005E-2</v>
      </c>
      <c r="AJ12" s="14"/>
      <c r="AK12" s="14">
        <v>0.13268195388798801</v>
      </c>
      <c r="AL12" s="14">
        <v>7.6808925219317203E-2</v>
      </c>
      <c r="AM12" s="14"/>
      <c r="AN12" s="14">
        <v>0.118680913688036</v>
      </c>
      <c r="AO12" s="14">
        <v>7.5250639727926394E-2</v>
      </c>
      <c r="AP12" s="14"/>
      <c r="AQ12" s="14">
        <v>0.11822178555315099</v>
      </c>
      <c r="AR12" s="14">
        <v>9.1987476411054897E-2</v>
      </c>
      <c r="AS12" s="14">
        <v>6.9022812998033506E-2</v>
      </c>
    </row>
    <row r="13" spans="2:45" ht="43.5" x14ac:dyDescent="0.35">
      <c r="B13" s="15" t="s">
        <v>200</v>
      </c>
      <c r="C13" s="14">
        <v>7.0018075532934404E-2</v>
      </c>
      <c r="D13" s="14">
        <v>8.0599492682068896E-2</v>
      </c>
      <c r="E13" s="14">
        <v>5.85584545817198E-2</v>
      </c>
      <c r="F13" s="14"/>
      <c r="G13" s="14">
        <v>5.2127196449284499E-2</v>
      </c>
      <c r="H13" s="14">
        <v>9.2249368952803001E-2</v>
      </c>
      <c r="I13" s="14">
        <v>6.7518518759938306E-2</v>
      </c>
      <c r="J13" s="14">
        <v>7.2711336266143206E-2</v>
      </c>
      <c r="K13" s="14">
        <v>6.0913759506848998E-2</v>
      </c>
      <c r="L13" s="14"/>
      <c r="M13" s="14">
        <v>0.108463979062843</v>
      </c>
      <c r="N13" s="14">
        <v>7.7610251233588501E-2</v>
      </c>
      <c r="O13" s="14">
        <v>4.4930301583221303E-2</v>
      </c>
      <c r="P13" s="14">
        <v>4.4087823392771799E-2</v>
      </c>
      <c r="Q13" s="14"/>
      <c r="R13" s="14">
        <v>8.6777093971471306E-2</v>
      </c>
      <c r="S13" s="14">
        <v>9.0317074383302803E-2</v>
      </c>
      <c r="T13" s="14">
        <v>5.4412127744992198E-2</v>
      </c>
      <c r="U13" s="14">
        <v>7.6728603474996299E-2</v>
      </c>
      <c r="V13" s="14">
        <v>6.8843616432678501E-2</v>
      </c>
      <c r="W13" s="14">
        <v>4.6873311612334399E-2</v>
      </c>
      <c r="X13" s="14">
        <v>3.0169443643213601E-2</v>
      </c>
      <c r="Y13" s="14">
        <v>6.5628759133939105E-2</v>
      </c>
      <c r="Z13" s="14">
        <v>8.1784268229337098E-2</v>
      </c>
      <c r="AA13" s="14"/>
      <c r="AB13" s="14">
        <v>6.1996982352126001E-2</v>
      </c>
      <c r="AC13" s="14">
        <v>5.8691168188320202E-2</v>
      </c>
      <c r="AD13" s="14">
        <v>7.7208468994579796E-2</v>
      </c>
      <c r="AE13" s="14">
        <v>9.3276329648023695E-2</v>
      </c>
      <c r="AF13" s="14">
        <v>1.6426306575214201E-2</v>
      </c>
      <c r="AG13" s="14"/>
      <c r="AH13" s="14">
        <v>7.8398325006282105E-2</v>
      </c>
      <c r="AI13" s="14">
        <v>6.9996579049362906E-2</v>
      </c>
      <c r="AJ13" s="14"/>
      <c r="AK13" s="14">
        <v>7.0470314531810893E-2</v>
      </c>
      <c r="AL13" s="14">
        <v>7.13256477046951E-2</v>
      </c>
      <c r="AM13" s="14"/>
      <c r="AN13" s="14">
        <v>7.4851909067507896E-2</v>
      </c>
      <c r="AO13" s="14">
        <v>6.5587625681600203E-2</v>
      </c>
      <c r="AP13" s="14"/>
      <c r="AQ13" s="14">
        <v>7.6580514105642206E-2</v>
      </c>
      <c r="AR13" s="14">
        <v>6.8107686648422899E-2</v>
      </c>
      <c r="AS13" s="14">
        <v>6.8598644423679703E-2</v>
      </c>
    </row>
    <row r="14" spans="2:45" ht="29" x14ac:dyDescent="0.35">
      <c r="B14" s="15" t="s">
        <v>201</v>
      </c>
      <c r="C14" s="14">
        <v>0.47567143808409501</v>
      </c>
      <c r="D14" s="14">
        <v>0.42932033008193199</v>
      </c>
      <c r="E14" s="14">
        <v>0.52341264756565598</v>
      </c>
      <c r="F14" s="14"/>
      <c r="G14" s="14">
        <v>0.27307428122761501</v>
      </c>
      <c r="H14" s="14">
        <v>0.351753907914168</v>
      </c>
      <c r="I14" s="14">
        <v>0.46204757044375899</v>
      </c>
      <c r="J14" s="14">
        <v>0.59326212911972598</v>
      </c>
      <c r="K14" s="14">
        <v>0.70942771500060897</v>
      </c>
      <c r="L14" s="14"/>
      <c r="M14" s="14">
        <v>0.462972667770923</v>
      </c>
      <c r="N14" s="14">
        <v>0.50338611855956195</v>
      </c>
      <c r="O14" s="14">
        <v>0.46063128650476398</v>
      </c>
      <c r="P14" s="14">
        <v>0.47166625523630401</v>
      </c>
      <c r="Q14" s="14"/>
      <c r="R14" s="14">
        <v>0.34797140758954098</v>
      </c>
      <c r="S14" s="14">
        <v>0.53767275760738298</v>
      </c>
      <c r="T14" s="14">
        <v>0.53148542575351798</v>
      </c>
      <c r="U14" s="14">
        <v>0.54030491395042801</v>
      </c>
      <c r="V14" s="14">
        <v>0.51396264065078401</v>
      </c>
      <c r="W14" s="14">
        <v>0.40658446776523699</v>
      </c>
      <c r="X14" s="14">
        <v>0.55070883875747201</v>
      </c>
      <c r="Y14" s="14">
        <v>0.40109591232200698</v>
      </c>
      <c r="Z14" s="14">
        <v>0.45664350103753298</v>
      </c>
      <c r="AA14" s="14"/>
      <c r="AB14" s="14">
        <v>0.55095211865542304</v>
      </c>
      <c r="AC14" s="14">
        <v>0.47679465469565901</v>
      </c>
      <c r="AD14" s="14">
        <v>0.46696343677124202</v>
      </c>
      <c r="AE14" s="14">
        <v>0.38783394310319802</v>
      </c>
      <c r="AF14" s="14">
        <v>0.34357378429634</v>
      </c>
      <c r="AG14" s="14"/>
      <c r="AH14" s="14">
        <v>0.288734450847275</v>
      </c>
      <c r="AI14" s="14">
        <v>0.56017299567771195</v>
      </c>
      <c r="AJ14" s="14"/>
      <c r="AK14" s="14">
        <v>0.33242512483199299</v>
      </c>
      <c r="AL14" s="14">
        <v>0.55378728577091996</v>
      </c>
      <c r="AM14" s="14"/>
      <c r="AN14" s="14">
        <v>0.34116517402871399</v>
      </c>
      <c r="AO14" s="14">
        <v>0.58747006250869904</v>
      </c>
      <c r="AP14" s="14"/>
      <c r="AQ14" s="14">
        <v>0.394190288422399</v>
      </c>
      <c r="AR14" s="14">
        <v>0.50881170055501201</v>
      </c>
      <c r="AS14" s="14">
        <v>0.49085409430761701</v>
      </c>
    </row>
    <row r="15" spans="2:45" x14ac:dyDescent="0.35">
      <c r="B15" s="15" t="s">
        <v>70</v>
      </c>
      <c r="C15" s="23">
        <v>4.0537890630400003E-2</v>
      </c>
      <c r="D15" s="23">
        <v>3.6932603932229698E-2</v>
      </c>
      <c r="E15" s="23">
        <v>4.42582711919721E-2</v>
      </c>
      <c r="F15" s="23"/>
      <c r="G15" s="23">
        <v>3.1680438843689998E-2</v>
      </c>
      <c r="H15" s="23">
        <v>4.0229697311132302E-2</v>
      </c>
      <c r="I15" s="23">
        <v>4.36208159956872E-2</v>
      </c>
      <c r="J15" s="23">
        <v>5.1135466231141798E-2</v>
      </c>
      <c r="K15" s="23">
        <v>3.3267844589333399E-2</v>
      </c>
      <c r="L15" s="23"/>
      <c r="M15" s="23">
        <v>2.5572669425432799E-2</v>
      </c>
      <c r="N15" s="23">
        <v>3.8760046589800597E-2</v>
      </c>
      <c r="O15" s="23">
        <v>3.3338939698201502E-2</v>
      </c>
      <c r="P15" s="23">
        <v>6.3594310324421505E-2</v>
      </c>
      <c r="Q15" s="23"/>
      <c r="R15" s="23">
        <v>2.8255124773673999E-2</v>
      </c>
      <c r="S15" s="23">
        <v>4.8926619979486101E-2</v>
      </c>
      <c r="T15" s="23">
        <v>6.3674360964009899E-2</v>
      </c>
      <c r="U15" s="23">
        <v>5.9964463632351597E-2</v>
      </c>
      <c r="V15" s="23">
        <v>5.0399877591637198E-3</v>
      </c>
      <c r="W15" s="23">
        <v>5.0690938360500003E-2</v>
      </c>
      <c r="X15" s="23">
        <v>3.91463655984369E-2</v>
      </c>
      <c r="Y15" s="23">
        <v>4.2110292178619502E-2</v>
      </c>
      <c r="Z15" s="23">
        <v>2.8258700163760399E-2</v>
      </c>
      <c r="AA15" s="23"/>
      <c r="AB15" s="23">
        <v>5.7835802200130203E-2</v>
      </c>
      <c r="AC15" s="23">
        <v>5.6300205938456499E-2</v>
      </c>
      <c r="AD15" s="23">
        <v>2.2210816073713301E-2</v>
      </c>
      <c r="AE15" s="23">
        <v>2.2590409058070499E-2</v>
      </c>
      <c r="AF15" s="23">
        <v>0</v>
      </c>
      <c r="AG15" s="23"/>
      <c r="AH15" s="23">
        <v>2.7837662560051501E-2</v>
      </c>
      <c r="AI15" s="23">
        <v>3.9586714994058497E-2</v>
      </c>
      <c r="AJ15" s="23"/>
      <c r="AK15" s="23">
        <v>2.2976554332533601E-2</v>
      </c>
      <c r="AL15" s="23">
        <v>4.1833910822408102E-2</v>
      </c>
      <c r="AM15" s="23"/>
      <c r="AN15" s="23">
        <v>2.5457225697542302E-2</v>
      </c>
      <c r="AO15" s="23">
        <v>4.9253520004066798E-2</v>
      </c>
      <c r="AP15" s="23"/>
      <c r="AQ15" s="23">
        <v>2.0823316145219799E-2</v>
      </c>
      <c r="AR15" s="23">
        <v>4.1320465666493902E-2</v>
      </c>
      <c r="AS15" s="23">
        <v>5.0372360060063501E-2</v>
      </c>
    </row>
    <row r="16" spans="2:45" x14ac:dyDescent="0.35">
      <c r="B16" s="16"/>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S19"/>
  <sheetViews>
    <sheetView showGridLines="0" workbookViewId="0">
      <pane xSplit="2" topLeftCell="C1" activePane="topRight" state="frozen"/>
      <selection pane="topRight" activeCell="D19" sqref="D19"/>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220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29" x14ac:dyDescent="0.35">
      <c r="B9" s="15" t="s">
        <v>215</v>
      </c>
      <c r="C9" s="14">
        <v>0.104240191373798</v>
      </c>
      <c r="D9" s="14">
        <v>0.13291727029350101</v>
      </c>
      <c r="E9" s="14">
        <v>7.4431293911474905E-2</v>
      </c>
      <c r="F9" s="14"/>
      <c r="G9" s="14">
        <v>0.12645408446453199</v>
      </c>
      <c r="H9" s="14">
        <v>0.125237345007043</v>
      </c>
      <c r="I9" s="14">
        <v>9.5424089390270597E-2</v>
      </c>
      <c r="J9" s="14">
        <v>9.5581025235498898E-2</v>
      </c>
      <c r="K9" s="14">
        <v>7.6933864299981405E-2</v>
      </c>
      <c r="L9" s="14"/>
      <c r="M9" s="14">
        <v>0.13974808818489501</v>
      </c>
      <c r="N9" s="14">
        <v>9.2928063037804001E-2</v>
      </c>
      <c r="O9" s="14">
        <v>0.11859075593693599</v>
      </c>
      <c r="P9" s="14">
        <v>6.7124121273036005E-2</v>
      </c>
      <c r="Q9" s="14"/>
      <c r="R9" s="14">
        <v>0.17149431147925501</v>
      </c>
      <c r="S9" s="14">
        <v>9.5715897238045106E-2</v>
      </c>
      <c r="T9" s="14">
        <v>7.5199803596687903E-2</v>
      </c>
      <c r="U9" s="14">
        <v>0.107559250237809</v>
      </c>
      <c r="V9" s="14">
        <v>6.9484001025594905E-2</v>
      </c>
      <c r="W9" s="14">
        <v>8.8768640115458805E-2</v>
      </c>
      <c r="X9" s="14">
        <v>9.1136049551849604E-2</v>
      </c>
      <c r="Y9" s="14">
        <v>6.7165632139063694E-2</v>
      </c>
      <c r="Z9" s="14">
        <v>0.111979403559228</v>
      </c>
      <c r="AA9" s="14"/>
      <c r="AB9" s="14">
        <v>4.0774680510912799E-2</v>
      </c>
      <c r="AC9" s="14">
        <v>6.8502469689708495E-2</v>
      </c>
      <c r="AD9" s="14">
        <v>0.14708797474219601</v>
      </c>
      <c r="AE9" s="14">
        <v>0.18857159698870299</v>
      </c>
      <c r="AF9" s="14">
        <v>0.153710435004214</v>
      </c>
      <c r="AG9" s="14"/>
      <c r="AH9" s="14">
        <v>0.179813763569107</v>
      </c>
      <c r="AI9" s="14">
        <v>7.5501337760091394E-2</v>
      </c>
      <c r="AJ9" s="14"/>
      <c r="AK9" s="14">
        <v>0.18407547683567799</v>
      </c>
      <c r="AL9" s="14">
        <v>7.2168441114903906E-2</v>
      </c>
      <c r="AM9" s="14"/>
      <c r="AN9" s="14">
        <v>0.179728216457364</v>
      </c>
      <c r="AO9" s="14">
        <v>4.4797066652573402E-2</v>
      </c>
      <c r="AP9" s="14"/>
      <c r="AQ9" s="14">
        <v>0.23936899912086701</v>
      </c>
      <c r="AR9" s="14">
        <v>5.4106186682058799E-2</v>
      </c>
      <c r="AS9" s="14">
        <v>7.9935514896389503E-2</v>
      </c>
    </row>
    <row r="10" spans="2:45" ht="29" x14ac:dyDescent="0.35">
      <c r="B10" s="15" t="s">
        <v>216</v>
      </c>
      <c r="C10" s="14">
        <v>0.31365130352984899</v>
      </c>
      <c r="D10" s="14">
        <v>0.35608388887493603</v>
      </c>
      <c r="E10" s="14">
        <v>0.27142118091951101</v>
      </c>
      <c r="F10" s="14"/>
      <c r="G10" s="14">
        <v>0.35982913577046399</v>
      </c>
      <c r="H10" s="14">
        <v>0.339468050607377</v>
      </c>
      <c r="I10" s="14">
        <v>0.239666954708978</v>
      </c>
      <c r="J10" s="14">
        <v>0.30300002774990997</v>
      </c>
      <c r="K10" s="14">
        <v>0.33798219357346798</v>
      </c>
      <c r="L10" s="14"/>
      <c r="M10" s="14">
        <v>0.40296116579788399</v>
      </c>
      <c r="N10" s="14">
        <v>0.29059206601583998</v>
      </c>
      <c r="O10" s="14">
        <v>0.26125297610318599</v>
      </c>
      <c r="P10" s="14">
        <v>0.28970422746434998</v>
      </c>
      <c r="Q10" s="14"/>
      <c r="R10" s="14">
        <v>0.32552792714951601</v>
      </c>
      <c r="S10" s="14">
        <v>0.31319275897061699</v>
      </c>
      <c r="T10" s="14">
        <v>0.28095073957858402</v>
      </c>
      <c r="U10" s="14">
        <v>0.25496312885574102</v>
      </c>
      <c r="V10" s="14">
        <v>0.358567336111904</v>
      </c>
      <c r="W10" s="14">
        <v>0.34663470671562902</v>
      </c>
      <c r="X10" s="14">
        <v>0.31266413633100898</v>
      </c>
      <c r="Y10" s="14">
        <v>0.41291023690353201</v>
      </c>
      <c r="Z10" s="14">
        <v>0.28035160366550699</v>
      </c>
      <c r="AA10" s="14"/>
      <c r="AB10" s="14">
        <v>0.24216951765662101</v>
      </c>
      <c r="AC10" s="14">
        <v>0.311836212193562</v>
      </c>
      <c r="AD10" s="14">
        <v>0.34585972855592001</v>
      </c>
      <c r="AE10" s="14">
        <v>0.36717707892738299</v>
      </c>
      <c r="AF10" s="14">
        <v>0.54919122826470401</v>
      </c>
      <c r="AG10" s="14"/>
      <c r="AH10" s="14">
        <v>0.40962682757517299</v>
      </c>
      <c r="AI10" s="14">
        <v>0.281999431605574</v>
      </c>
      <c r="AJ10" s="14"/>
      <c r="AK10" s="14">
        <v>0.42411818119162797</v>
      </c>
      <c r="AL10" s="14">
        <v>0.27768617796518502</v>
      </c>
      <c r="AM10" s="14"/>
      <c r="AN10" s="14">
        <v>0.40987399296829102</v>
      </c>
      <c r="AO10" s="14">
        <v>0.242375242306861</v>
      </c>
      <c r="AP10" s="14"/>
      <c r="AQ10" s="14">
        <v>0.48687134605462801</v>
      </c>
      <c r="AR10" s="14">
        <v>0.27182520244573999</v>
      </c>
      <c r="AS10" s="14">
        <v>0.21908478148542701</v>
      </c>
    </row>
    <row r="11" spans="2:45" ht="29" x14ac:dyDescent="0.35">
      <c r="B11" s="15" t="s">
        <v>217</v>
      </c>
      <c r="C11" s="14">
        <v>0.40489896920179302</v>
      </c>
      <c r="D11" s="14">
        <v>0.37628497654459597</v>
      </c>
      <c r="E11" s="14">
        <v>0.434590177628281</v>
      </c>
      <c r="F11" s="14"/>
      <c r="G11" s="14">
        <v>0.35929529224446199</v>
      </c>
      <c r="H11" s="14">
        <v>0.36904534786966298</v>
      </c>
      <c r="I11" s="14">
        <v>0.44481672921066501</v>
      </c>
      <c r="J11" s="14">
        <v>0.431386888566413</v>
      </c>
      <c r="K11" s="14">
        <v>0.41460793851959199</v>
      </c>
      <c r="L11" s="14"/>
      <c r="M11" s="14">
        <v>0.32982308803978</v>
      </c>
      <c r="N11" s="14">
        <v>0.42701437404298798</v>
      </c>
      <c r="O11" s="14">
        <v>0.46396345615888301</v>
      </c>
      <c r="P11" s="14">
        <v>0.40889025885062502</v>
      </c>
      <c r="Q11" s="14"/>
      <c r="R11" s="14">
        <v>0.35707210099505099</v>
      </c>
      <c r="S11" s="14">
        <v>0.39016350025202901</v>
      </c>
      <c r="T11" s="14">
        <v>0.437005767864307</v>
      </c>
      <c r="U11" s="14">
        <v>0.43287034079037801</v>
      </c>
      <c r="V11" s="14">
        <v>0.39285191538825498</v>
      </c>
      <c r="W11" s="14">
        <v>0.41619584189341302</v>
      </c>
      <c r="X11" s="14">
        <v>0.43055727086091</v>
      </c>
      <c r="Y11" s="14">
        <v>0.38602779553444</v>
      </c>
      <c r="Z11" s="14">
        <v>0.42059809719809399</v>
      </c>
      <c r="AA11" s="14"/>
      <c r="AB11" s="14">
        <v>0.489485269619023</v>
      </c>
      <c r="AC11" s="14">
        <v>0.40446386325625799</v>
      </c>
      <c r="AD11" s="14">
        <v>0.371247548184587</v>
      </c>
      <c r="AE11" s="14">
        <v>0.33882122137259102</v>
      </c>
      <c r="AF11" s="14">
        <v>0.23004747072814299</v>
      </c>
      <c r="AG11" s="14"/>
      <c r="AH11" s="14">
        <v>0.31509057351192699</v>
      </c>
      <c r="AI11" s="14">
        <v>0.44345909564261199</v>
      </c>
      <c r="AJ11" s="14"/>
      <c r="AK11" s="14">
        <v>0.30540754746653898</v>
      </c>
      <c r="AL11" s="14">
        <v>0.447162248748534</v>
      </c>
      <c r="AM11" s="14"/>
      <c r="AN11" s="14">
        <v>0.32065654832422402</v>
      </c>
      <c r="AO11" s="14">
        <v>0.47128685665871001</v>
      </c>
      <c r="AP11" s="14"/>
      <c r="AQ11" s="14">
        <v>0.23238744884158799</v>
      </c>
      <c r="AR11" s="14">
        <v>0.47102641290295399</v>
      </c>
      <c r="AS11" s="14">
        <v>0.44075665825038801</v>
      </c>
    </row>
    <row r="12" spans="2:45" ht="29" x14ac:dyDescent="0.35">
      <c r="B12" s="15" t="s">
        <v>218</v>
      </c>
      <c r="C12" s="14">
        <v>9.8491390171931606E-2</v>
      </c>
      <c r="D12" s="14">
        <v>7.3363726950487998E-2</v>
      </c>
      <c r="E12" s="14">
        <v>0.12314627330861599</v>
      </c>
      <c r="F12" s="14"/>
      <c r="G12" s="14">
        <v>0.107662201463099</v>
      </c>
      <c r="H12" s="14">
        <v>0.105721326165353</v>
      </c>
      <c r="I12" s="14">
        <v>0.10404229713956099</v>
      </c>
      <c r="J12" s="14">
        <v>8.4892313646618603E-2</v>
      </c>
      <c r="K12" s="14">
        <v>9.0035821476788999E-2</v>
      </c>
      <c r="L12" s="14"/>
      <c r="M12" s="14">
        <v>7.0375211369585994E-2</v>
      </c>
      <c r="N12" s="14">
        <v>0.11727950089825501</v>
      </c>
      <c r="O12" s="14">
        <v>9.6179257004420995E-2</v>
      </c>
      <c r="P12" s="14">
        <v>0.113279335913624</v>
      </c>
      <c r="Q12" s="14"/>
      <c r="R12" s="14">
        <v>8.8947148689184505E-2</v>
      </c>
      <c r="S12" s="14">
        <v>0.111706936420331</v>
      </c>
      <c r="T12" s="14">
        <v>0.10549010086885199</v>
      </c>
      <c r="U12" s="14">
        <v>9.9633596879723493E-2</v>
      </c>
      <c r="V12" s="14">
        <v>0.101743656766684</v>
      </c>
      <c r="W12" s="14">
        <v>8.2099076732281007E-2</v>
      </c>
      <c r="X12" s="14">
        <v>0.10356338771262</v>
      </c>
      <c r="Y12" s="14">
        <v>6.7395989925108701E-2</v>
      </c>
      <c r="Z12" s="14">
        <v>0.10614250798693101</v>
      </c>
      <c r="AA12" s="14"/>
      <c r="AB12" s="14">
        <v>0.11540037739932101</v>
      </c>
      <c r="AC12" s="14">
        <v>0.15237000533306</v>
      </c>
      <c r="AD12" s="14">
        <v>6.3072858728860107E-2</v>
      </c>
      <c r="AE12" s="14">
        <v>5.7489222094449198E-2</v>
      </c>
      <c r="AF12" s="14">
        <v>2.29717704623673E-2</v>
      </c>
      <c r="AG12" s="14"/>
      <c r="AH12" s="14">
        <v>5.8527900230328403E-2</v>
      </c>
      <c r="AI12" s="14">
        <v>0.111880516037275</v>
      </c>
      <c r="AJ12" s="14"/>
      <c r="AK12" s="14">
        <v>4.5647876800100198E-2</v>
      </c>
      <c r="AL12" s="14">
        <v>0.12008129987187501</v>
      </c>
      <c r="AM12" s="14"/>
      <c r="AN12" s="14">
        <v>5.2606557403812301E-2</v>
      </c>
      <c r="AO12" s="14">
        <v>0.135273875283001</v>
      </c>
      <c r="AP12" s="14"/>
      <c r="AQ12" s="14">
        <v>1.4686882607467399E-2</v>
      </c>
      <c r="AR12" s="14">
        <v>0.119841781553546</v>
      </c>
      <c r="AS12" s="14">
        <v>0.153101425964246</v>
      </c>
    </row>
    <row r="13" spans="2:45" ht="29" x14ac:dyDescent="0.35">
      <c r="B13" s="15" t="s">
        <v>219</v>
      </c>
      <c r="C13" s="14">
        <v>2.4462426194370401E-2</v>
      </c>
      <c r="D13" s="14">
        <v>1.6744624427052001E-2</v>
      </c>
      <c r="E13" s="14">
        <v>3.2303902771304502E-2</v>
      </c>
      <c r="F13" s="14"/>
      <c r="G13" s="14">
        <v>2.2662673619441201E-2</v>
      </c>
      <c r="H13" s="14">
        <v>2.4166406685279501E-2</v>
      </c>
      <c r="I13" s="14">
        <v>3.5698616317472599E-2</v>
      </c>
      <c r="J13" s="14">
        <v>1.80599808654551E-2</v>
      </c>
      <c r="K13" s="14">
        <v>2.0778899974734699E-2</v>
      </c>
      <c r="L13" s="14"/>
      <c r="M13" s="14">
        <v>1.35426461963521E-2</v>
      </c>
      <c r="N13" s="14">
        <v>2.0384079937512001E-2</v>
      </c>
      <c r="O13" s="14">
        <v>2.0170435317442399E-2</v>
      </c>
      <c r="P13" s="14">
        <v>4.4742999736271903E-2</v>
      </c>
      <c r="Q13" s="14"/>
      <c r="R13" s="14">
        <v>1.00715521710884E-2</v>
      </c>
      <c r="S13" s="14">
        <v>4.2289726579439503E-2</v>
      </c>
      <c r="T13" s="14">
        <v>3.9054058919526097E-2</v>
      </c>
      <c r="U13" s="14">
        <v>1.7644720066047601E-2</v>
      </c>
      <c r="V13" s="14">
        <v>4.3011053950354303E-2</v>
      </c>
      <c r="W13" s="14">
        <v>2.6652042798672199E-2</v>
      </c>
      <c r="X13" s="14">
        <v>5.3581191184975301E-3</v>
      </c>
      <c r="Y13" s="14">
        <v>8.5548083660874907E-3</v>
      </c>
      <c r="Z13" s="14">
        <v>2.1072314272981299E-2</v>
      </c>
      <c r="AA13" s="14"/>
      <c r="AB13" s="14">
        <v>3.2961597508738602E-2</v>
      </c>
      <c r="AC13" s="14">
        <v>2.5236581061897301E-2</v>
      </c>
      <c r="AD13" s="14">
        <v>1.60547035311134E-2</v>
      </c>
      <c r="AE13" s="14">
        <v>1.6819864803379901E-2</v>
      </c>
      <c r="AF13" s="14">
        <v>4.4079095540571503E-2</v>
      </c>
      <c r="AG13" s="14"/>
      <c r="AH13" s="14">
        <v>9.6099576074615608E-3</v>
      </c>
      <c r="AI13" s="14">
        <v>2.9896198629907E-2</v>
      </c>
      <c r="AJ13" s="14"/>
      <c r="AK13" s="14">
        <v>8.4383293277607001E-3</v>
      </c>
      <c r="AL13" s="14">
        <v>2.7961766027862E-2</v>
      </c>
      <c r="AM13" s="14"/>
      <c r="AN13" s="14">
        <v>6.5776866403698901E-3</v>
      </c>
      <c r="AO13" s="14">
        <v>3.7233439673068899E-2</v>
      </c>
      <c r="AP13" s="14"/>
      <c r="AQ13" s="14">
        <v>4.99600733415547E-3</v>
      </c>
      <c r="AR13" s="14">
        <v>2.6348769493870199E-2</v>
      </c>
      <c r="AS13" s="14">
        <v>3.7615209867985097E-2</v>
      </c>
    </row>
    <row r="14" spans="2:45" x14ac:dyDescent="0.35">
      <c r="B14" s="15" t="s">
        <v>70</v>
      </c>
      <c r="C14" s="23">
        <v>5.4255719528258098E-2</v>
      </c>
      <c r="D14" s="23">
        <v>4.4605512909426402E-2</v>
      </c>
      <c r="E14" s="23">
        <v>6.4107171460812004E-2</v>
      </c>
      <c r="F14" s="23"/>
      <c r="G14" s="23">
        <v>2.4096612438001701E-2</v>
      </c>
      <c r="H14" s="23">
        <v>3.6361523665284799E-2</v>
      </c>
      <c r="I14" s="23">
        <v>8.0351313233052196E-2</v>
      </c>
      <c r="J14" s="23">
        <v>6.7079763936104805E-2</v>
      </c>
      <c r="K14" s="23">
        <v>5.96612821554343E-2</v>
      </c>
      <c r="L14" s="23"/>
      <c r="M14" s="23">
        <v>4.3549800411502103E-2</v>
      </c>
      <c r="N14" s="23">
        <v>5.1801916067601698E-2</v>
      </c>
      <c r="O14" s="23">
        <v>3.9843119479131398E-2</v>
      </c>
      <c r="P14" s="23">
        <v>7.62590567620927E-2</v>
      </c>
      <c r="Q14" s="23"/>
      <c r="R14" s="23">
        <v>4.6886959515905297E-2</v>
      </c>
      <c r="S14" s="23">
        <v>4.6931180539538597E-2</v>
      </c>
      <c r="T14" s="23">
        <v>6.22995291720434E-2</v>
      </c>
      <c r="U14" s="23">
        <v>8.7328963170300603E-2</v>
      </c>
      <c r="V14" s="23">
        <v>3.4342036757207699E-2</v>
      </c>
      <c r="W14" s="23">
        <v>3.96496917445463E-2</v>
      </c>
      <c r="X14" s="23">
        <v>5.6721036425114099E-2</v>
      </c>
      <c r="Y14" s="23">
        <v>5.7945537131768199E-2</v>
      </c>
      <c r="Z14" s="23">
        <v>5.9856073317258202E-2</v>
      </c>
      <c r="AA14" s="23"/>
      <c r="AB14" s="23">
        <v>7.9208557305384397E-2</v>
      </c>
      <c r="AC14" s="23">
        <v>3.7590868465513697E-2</v>
      </c>
      <c r="AD14" s="23">
        <v>5.6677186257323001E-2</v>
      </c>
      <c r="AE14" s="23">
        <v>3.1121015813493899E-2</v>
      </c>
      <c r="AF14" s="23">
        <v>0</v>
      </c>
      <c r="AG14" s="23"/>
      <c r="AH14" s="23">
        <v>2.7330977506002802E-2</v>
      </c>
      <c r="AI14" s="23">
        <v>5.7263420324540897E-2</v>
      </c>
      <c r="AJ14" s="23"/>
      <c r="AK14" s="23">
        <v>3.23125883782934E-2</v>
      </c>
      <c r="AL14" s="23">
        <v>5.4940066271639297E-2</v>
      </c>
      <c r="AM14" s="23"/>
      <c r="AN14" s="23">
        <v>3.0556998205938699E-2</v>
      </c>
      <c r="AO14" s="23">
        <v>6.9033519425786005E-2</v>
      </c>
      <c r="AP14" s="23"/>
      <c r="AQ14" s="23">
        <v>2.1689316041294902E-2</v>
      </c>
      <c r="AR14" s="23">
        <v>5.6851646921831103E-2</v>
      </c>
      <c r="AS14" s="23">
        <v>6.9506409535563599E-2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J19"/>
  <sheetViews>
    <sheetView showGridLines="0" workbookViewId="0">
      <pane xSplit="2" topLeftCell="C1" activePane="topRight" state="frozen"/>
      <selection pane="topRight" activeCell="E15" sqref="E15"/>
    </sheetView>
  </sheetViews>
  <sheetFormatPr defaultColWidth="10.90625" defaultRowHeight="14.5" x14ac:dyDescent="0.35"/>
  <cols>
    <col min="2" max="2" width="25.7265625" customWidth="1"/>
    <col min="3" max="10" width="20.7265625" customWidth="1"/>
  </cols>
  <sheetData>
    <row r="2" spans="2:10" ht="40" customHeight="1" x14ac:dyDescent="0.35">
      <c r="D2" s="33" t="s">
        <v>221</v>
      </c>
      <c r="E2" s="30"/>
      <c r="F2" s="30"/>
      <c r="G2" s="30"/>
      <c r="H2" s="30"/>
      <c r="I2" s="30"/>
      <c r="J2" s="30"/>
    </row>
    <row r="6" spans="2:10" ht="50" customHeight="1" x14ac:dyDescent="0.35">
      <c r="B6" s="17" t="s">
        <v>15</v>
      </c>
      <c r="C6" s="17" t="s">
        <v>170</v>
      </c>
      <c r="D6" s="17" t="s">
        <v>169</v>
      </c>
      <c r="E6" s="17" t="s">
        <v>171</v>
      </c>
      <c r="F6" s="17" t="s">
        <v>168</v>
      </c>
      <c r="G6" s="17" t="s">
        <v>172</v>
      </c>
      <c r="H6" s="17" t="s">
        <v>167</v>
      </c>
      <c r="I6" s="17" t="s">
        <v>166</v>
      </c>
    </row>
    <row r="7" spans="2:10" x14ac:dyDescent="0.35">
      <c r="B7" s="15" t="s">
        <v>66</v>
      </c>
      <c r="C7" s="14">
        <v>0.12512388874514799</v>
      </c>
      <c r="D7" s="14">
        <v>0.152230124247663</v>
      </c>
      <c r="E7" s="14">
        <v>0.166761085500782</v>
      </c>
      <c r="F7" s="14">
        <v>0.20361278231161001</v>
      </c>
      <c r="G7" s="14">
        <v>0.247741833806085</v>
      </c>
      <c r="H7" s="14">
        <v>0.249742753020085</v>
      </c>
      <c r="I7" s="14">
        <v>0.39644671634228701</v>
      </c>
    </row>
    <row r="8" spans="2:10" x14ac:dyDescent="0.35">
      <c r="B8" s="15" t="s">
        <v>67</v>
      </c>
      <c r="C8" s="14">
        <v>0.25703867095011801</v>
      </c>
      <c r="D8" s="14">
        <v>0.31018152480903499</v>
      </c>
      <c r="E8" s="14">
        <v>0.349436327688395</v>
      </c>
      <c r="F8" s="14">
        <v>0.39621768113259698</v>
      </c>
      <c r="G8" s="14">
        <v>0.38778306552101899</v>
      </c>
      <c r="H8" s="14">
        <v>0.39539886502552901</v>
      </c>
      <c r="I8" s="14">
        <v>0.36980003415326901</v>
      </c>
    </row>
    <row r="9" spans="2:10" x14ac:dyDescent="0.35">
      <c r="B9" s="15" t="s">
        <v>68</v>
      </c>
      <c r="C9" s="14">
        <v>0.21114650326731399</v>
      </c>
      <c r="D9" s="14">
        <v>0.21507794453187901</v>
      </c>
      <c r="E9" s="14">
        <v>0.21329310291824999</v>
      </c>
      <c r="F9" s="14">
        <v>0.182643129187741</v>
      </c>
      <c r="G9" s="14">
        <v>0.167137108325251</v>
      </c>
      <c r="H9" s="14">
        <v>0.17018776114913001</v>
      </c>
      <c r="I9" s="14">
        <v>0.119999495085981</v>
      </c>
    </row>
    <row r="10" spans="2:10" x14ac:dyDescent="0.35">
      <c r="B10" s="15" t="s">
        <v>69</v>
      </c>
      <c r="C10" s="14">
        <v>0.363189934611717</v>
      </c>
      <c r="D10" s="14">
        <v>0.28613918370986602</v>
      </c>
      <c r="E10" s="14">
        <v>0.224507576321826</v>
      </c>
      <c r="F10" s="14">
        <v>0.178343429169183</v>
      </c>
      <c r="G10" s="14">
        <v>0.15537059948673199</v>
      </c>
      <c r="H10" s="14">
        <v>0.15447162739171999</v>
      </c>
      <c r="I10" s="14">
        <v>8.6158734692303798E-2</v>
      </c>
    </row>
    <row r="11" spans="2:10" x14ac:dyDescent="0.35">
      <c r="B11" s="20" t="s">
        <v>70</v>
      </c>
      <c r="C11" s="18">
        <v>4.3501002425703997E-2</v>
      </c>
      <c r="D11" s="18">
        <v>3.6371222701557002E-2</v>
      </c>
      <c r="E11" s="18">
        <v>4.6001907570746903E-2</v>
      </c>
      <c r="F11" s="18">
        <v>3.91829781988699E-2</v>
      </c>
      <c r="G11" s="18">
        <v>4.1967392860913798E-2</v>
      </c>
      <c r="H11" s="18">
        <v>3.0198993413535401E-2</v>
      </c>
      <c r="I11" s="18">
        <v>2.7595019726158701E-2</v>
      </c>
    </row>
    <row r="12" spans="2:10" x14ac:dyDescent="0.35">
      <c r="B12" s="20" t="s">
        <v>71</v>
      </c>
      <c r="C12" s="18">
        <v>0.38216255969526602</v>
      </c>
      <c r="D12" s="18">
        <v>0.46241164905669802</v>
      </c>
      <c r="E12" s="18">
        <v>0.516197413189177</v>
      </c>
      <c r="F12" s="18">
        <v>0.59983046344420698</v>
      </c>
      <c r="G12" s="18">
        <v>0.63552489932710299</v>
      </c>
      <c r="H12" s="18">
        <v>0.64514161804561498</v>
      </c>
      <c r="I12" s="18">
        <v>0.76624675049555602</v>
      </c>
    </row>
    <row r="13" spans="2:10" x14ac:dyDescent="0.35">
      <c r="B13" s="16"/>
      <c r="C13" s="16"/>
      <c r="D13" s="16"/>
      <c r="E13" s="16"/>
      <c r="F13" s="16"/>
      <c r="G13" s="16"/>
      <c r="H13" s="16"/>
      <c r="I13" s="16"/>
    </row>
    <row r="14" spans="2:10" x14ac:dyDescent="0.35">
      <c r="B14" t="s">
        <v>74</v>
      </c>
    </row>
    <row r="15" spans="2:10" x14ac:dyDescent="0.35">
      <c r="B15" t="s">
        <v>75</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S19"/>
  <sheetViews>
    <sheetView showGridLines="0" workbookViewId="0">
      <pane xSplit="2" topLeftCell="C1" activePane="topRight" state="frozen"/>
      <selection activeCell="C14" sqref="C14"/>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222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0.39644671634228701</v>
      </c>
      <c r="D9" s="14">
        <v>0.41369827491858702</v>
      </c>
      <c r="E9" s="14">
        <v>0.379807007283123</v>
      </c>
      <c r="F9" s="14"/>
      <c r="G9" s="14">
        <v>0.355152195644172</v>
      </c>
      <c r="H9" s="14">
        <v>0.42178235643723599</v>
      </c>
      <c r="I9" s="14">
        <v>0.40821663986221202</v>
      </c>
      <c r="J9" s="14">
        <v>0.40019106044576203</v>
      </c>
      <c r="K9" s="14">
        <v>0.38891045918280598</v>
      </c>
      <c r="L9" s="14"/>
      <c r="M9" s="14">
        <v>0.48595233557951001</v>
      </c>
      <c r="N9" s="14">
        <v>0.37982206505299898</v>
      </c>
      <c r="O9" s="14">
        <v>0.39697672389201599</v>
      </c>
      <c r="P9" s="14">
        <v>0.31907042811849101</v>
      </c>
      <c r="Q9" s="14"/>
      <c r="R9" s="14">
        <v>0.48634852756102498</v>
      </c>
      <c r="S9" s="14">
        <v>0.37243352567822502</v>
      </c>
      <c r="T9" s="14">
        <v>0.405084057112997</v>
      </c>
      <c r="U9" s="14">
        <v>0.36529535812923403</v>
      </c>
      <c r="V9" s="14">
        <v>0.438239373797083</v>
      </c>
      <c r="W9" s="14">
        <v>0.37218179600229701</v>
      </c>
      <c r="X9" s="14">
        <v>0.37251472641355898</v>
      </c>
      <c r="Y9" s="14">
        <v>0.41190223268014797</v>
      </c>
      <c r="Z9" s="14">
        <v>0.33743504930209001</v>
      </c>
      <c r="AA9" s="14"/>
      <c r="AB9" s="14">
        <v>0.31617712679596499</v>
      </c>
      <c r="AC9" s="14">
        <v>0.34147626020157301</v>
      </c>
      <c r="AD9" s="14">
        <v>0.46652796188429602</v>
      </c>
      <c r="AE9" s="14">
        <v>0.49294627136744401</v>
      </c>
      <c r="AF9" s="14">
        <v>0.35678650771347598</v>
      </c>
      <c r="AG9" s="14"/>
      <c r="AH9" s="14">
        <v>0.50802964695799502</v>
      </c>
      <c r="AI9" s="14">
        <v>0.361073541821685</v>
      </c>
      <c r="AJ9" s="14"/>
      <c r="AK9" s="14">
        <v>0.51457698797698603</v>
      </c>
      <c r="AL9" s="14">
        <v>0.354605444245918</v>
      </c>
      <c r="AM9" s="14"/>
      <c r="AN9" s="14">
        <v>0.46217626014533097</v>
      </c>
      <c r="AO9" s="14">
        <v>0.34231700216022098</v>
      </c>
      <c r="AP9" s="14"/>
      <c r="AQ9" s="14">
        <v>0.45538729758711499</v>
      </c>
      <c r="AR9" s="14">
        <v>0.381655025435234</v>
      </c>
      <c r="AS9" s="14">
        <v>0.37748275692204403</v>
      </c>
    </row>
    <row r="10" spans="2:45" x14ac:dyDescent="0.35">
      <c r="B10" s="15" t="s">
        <v>67</v>
      </c>
      <c r="C10" s="14">
        <v>0.36980003415326901</v>
      </c>
      <c r="D10" s="14">
        <v>0.379456663771364</v>
      </c>
      <c r="E10" s="14">
        <v>0.35972057607653501</v>
      </c>
      <c r="F10" s="14"/>
      <c r="G10" s="14">
        <v>0.41798079020651402</v>
      </c>
      <c r="H10" s="14">
        <v>0.38813707407757497</v>
      </c>
      <c r="I10" s="14">
        <v>0.37130675805284302</v>
      </c>
      <c r="J10" s="14">
        <v>0.337345083795138</v>
      </c>
      <c r="K10" s="14">
        <v>0.335532327999705</v>
      </c>
      <c r="L10" s="14"/>
      <c r="M10" s="14">
        <v>0.34812458586037398</v>
      </c>
      <c r="N10" s="14">
        <v>0.37670838544968999</v>
      </c>
      <c r="O10" s="14">
        <v>0.40306498665768697</v>
      </c>
      <c r="P10" s="14">
        <v>0.36164811276095599</v>
      </c>
      <c r="Q10" s="14"/>
      <c r="R10" s="14">
        <v>0.33058306746233901</v>
      </c>
      <c r="S10" s="14">
        <v>0.366611365173308</v>
      </c>
      <c r="T10" s="14">
        <v>0.37209699660417</v>
      </c>
      <c r="U10" s="14">
        <v>0.39133366440708101</v>
      </c>
      <c r="V10" s="14">
        <v>0.27980609528362099</v>
      </c>
      <c r="W10" s="14">
        <v>0.38406260076203103</v>
      </c>
      <c r="X10" s="14">
        <v>0.38749907276798101</v>
      </c>
      <c r="Y10" s="14">
        <v>0.391360719908452</v>
      </c>
      <c r="Z10" s="14">
        <v>0.43132334604251599</v>
      </c>
      <c r="AA10" s="14"/>
      <c r="AB10" s="14">
        <v>0.372320151679436</v>
      </c>
      <c r="AC10" s="14">
        <v>0.39856820701129803</v>
      </c>
      <c r="AD10" s="14">
        <v>0.33566995538018402</v>
      </c>
      <c r="AE10" s="14">
        <v>0.35111345884101702</v>
      </c>
      <c r="AF10" s="14">
        <v>0.461678499095733</v>
      </c>
      <c r="AG10" s="14"/>
      <c r="AH10" s="14">
        <v>0.34498715212236603</v>
      </c>
      <c r="AI10" s="14">
        <v>0.37681982425960803</v>
      </c>
      <c r="AJ10" s="14"/>
      <c r="AK10" s="14">
        <v>0.37433334478348801</v>
      </c>
      <c r="AL10" s="14">
        <v>0.36574180925192601</v>
      </c>
      <c r="AM10" s="14"/>
      <c r="AN10" s="14">
        <v>0.376296835721455</v>
      </c>
      <c r="AO10" s="14">
        <v>0.36840467283780998</v>
      </c>
      <c r="AP10" s="14"/>
      <c r="AQ10" s="14">
        <v>0.37534164911624901</v>
      </c>
      <c r="AR10" s="14">
        <v>0.37025859007678003</v>
      </c>
      <c r="AS10" s="14">
        <v>0.36913386730060499</v>
      </c>
    </row>
    <row r="11" spans="2:45" x14ac:dyDescent="0.35">
      <c r="B11" s="15" t="s">
        <v>68</v>
      </c>
      <c r="C11" s="14">
        <v>0.119999495085981</v>
      </c>
      <c r="D11" s="14">
        <v>0.11656060131009401</v>
      </c>
      <c r="E11" s="14">
        <v>0.12370831986971401</v>
      </c>
      <c r="F11" s="14"/>
      <c r="G11" s="14">
        <v>0.12942620908011601</v>
      </c>
      <c r="H11" s="14">
        <v>9.3535149053364602E-2</v>
      </c>
      <c r="I11" s="14">
        <v>0.12261299247728701</v>
      </c>
      <c r="J11" s="14">
        <v>0.12622589602654999</v>
      </c>
      <c r="K11" s="14">
        <v>0.13195127229401901</v>
      </c>
      <c r="L11" s="14"/>
      <c r="M11" s="14">
        <v>9.6768539947941601E-2</v>
      </c>
      <c r="N11" s="14">
        <v>0.126735276924451</v>
      </c>
      <c r="O11" s="14">
        <v>0.109866303770789</v>
      </c>
      <c r="P11" s="14">
        <v>0.14156397624813599</v>
      </c>
      <c r="Q11" s="14"/>
      <c r="R11" s="14">
        <v>0.109337551144084</v>
      </c>
      <c r="S11" s="14">
        <v>0.15451564030909901</v>
      </c>
      <c r="T11" s="14">
        <v>0.11324464899987199</v>
      </c>
      <c r="U11" s="14">
        <v>0.121742926179991</v>
      </c>
      <c r="V11" s="14">
        <v>0.112977071270482</v>
      </c>
      <c r="W11" s="14">
        <v>0.10642263338706</v>
      </c>
      <c r="X11" s="14">
        <v>0.103901994872783</v>
      </c>
      <c r="Y11" s="14">
        <v>0.11240402277662399</v>
      </c>
      <c r="Z11" s="14">
        <v>0.12503292500931401</v>
      </c>
      <c r="AA11" s="14"/>
      <c r="AB11" s="14">
        <v>0.157543101070139</v>
      </c>
      <c r="AC11" s="14">
        <v>0.130487891086004</v>
      </c>
      <c r="AD11" s="14">
        <v>9.8303463185761303E-2</v>
      </c>
      <c r="AE11" s="14">
        <v>0.116614819667717</v>
      </c>
      <c r="AF11" s="14">
        <v>0.101590644005373</v>
      </c>
      <c r="AG11" s="14"/>
      <c r="AH11" s="14">
        <v>0.11154670129925399</v>
      </c>
      <c r="AI11" s="14">
        <v>0.123094214730227</v>
      </c>
      <c r="AJ11" s="14"/>
      <c r="AK11" s="14">
        <v>7.6683106039624097E-2</v>
      </c>
      <c r="AL11" s="14">
        <v>0.13742597043207999</v>
      </c>
      <c r="AM11" s="14"/>
      <c r="AN11" s="14">
        <v>0.100537841294807</v>
      </c>
      <c r="AO11" s="14">
        <v>0.13412661217169</v>
      </c>
      <c r="AP11" s="14"/>
      <c r="AQ11" s="14">
        <v>8.6959303144593006E-2</v>
      </c>
      <c r="AR11" s="14">
        <v>0.13161251403333701</v>
      </c>
      <c r="AS11" s="14">
        <v>0.126566588797701</v>
      </c>
    </row>
    <row r="12" spans="2:45" x14ac:dyDescent="0.35">
      <c r="B12" s="15" t="s">
        <v>69</v>
      </c>
      <c r="C12" s="14">
        <v>8.6158734692303798E-2</v>
      </c>
      <c r="D12" s="14">
        <v>7.2136426905040907E-2</v>
      </c>
      <c r="E12" s="14">
        <v>0.100487881117387</v>
      </c>
      <c r="F12" s="14"/>
      <c r="G12" s="14">
        <v>6.9293478491753602E-2</v>
      </c>
      <c r="H12" s="14">
        <v>6.7215519716888703E-2</v>
      </c>
      <c r="I12" s="14">
        <v>7.1767274392132596E-2</v>
      </c>
      <c r="J12" s="14">
        <v>0.11927862630705199</v>
      </c>
      <c r="K12" s="14">
        <v>0.103815525489835</v>
      </c>
      <c r="L12" s="14"/>
      <c r="M12" s="14">
        <v>4.99828483798027E-2</v>
      </c>
      <c r="N12" s="14">
        <v>9.5128820646774706E-2</v>
      </c>
      <c r="O12" s="14">
        <v>7.1697118153629405E-2</v>
      </c>
      <c r="P12" s="14">
        <v>0.128242723929643</v>
      </c>
      <c r="Q12" s="14"/>
      <c r="R12" s="14">
        <v>4.76664367317624E-2</v>
      </c>
      <c r="S12" s="14">
        <v>8.1337262659117296E-2</v>
      </c>
      <c r="T12" s="14">
        <v>8.8953246771328806E-2</v>
      </c>
      <c r="U12" s="14">
        <v>8.0208364800228596E-2</v>
      </c>
      <c r="V12" s="14">
        <v>0.16000295165206299</v>
      </c>
      <c r="W12" s="14">
        <v>8.3149106292101205E-2</v>
      </c>
      <c r="X12" s="14">
        <v>0.118000226255875</v>
      </c>
      <c r="Y12" s="14">
        <v>6.9084321747288596E-2</v>
      </c>
      <c r="Z12" s="14">
        <v>7.5593366937432294E-2</v>
      </c>
      <c r="AA12" s="14"/>
      <c r="AB12" s="14">
        <v>0.117773882082803</v>
      </c>
      <c r="AC12" s="14">
        <v>9.7734759112370603E-2</v>
      </c>
      <c r="AD12" s="14">
        <v>7.7653215439361295E-2</v>
      </c>
      <c r="AE12" s="14">
        <v>3.3696929558866898E-2</v>
      </c>
      <c r="AF12" s="14">
        <v>7.9944349185418304E-2</v>
      </c>
      <c r="AG12" s="14"/>
      <c r="AH12" s="14">
        <v>2.9019390637259501E-2</v>
      </c>
      <c r="AI12" s="14">
        <v>0.112110081469286</v>
      </c>
      <c r="AJ12" s="14"/>
      <c r="AK12" s="14">
        <v>2.0734410899037398E-2</v>
      </c>
      <c r="AL12" s="14">
        <v>0.116815923283871</v>
      </c>
      <c r="AM12" s="14"/>
      <c r="AN12" s="14">
        <v>4.9065984388423897E-2</v>
      </c>
      <c r="AO12" s="14">
        <v>0.117198844583166</v>
      </c>
      <c r="AP12" s="14"/>
      <c r="AQ12" s="14">
        <v>6.6332396621941805E-2</v>
      </c>
      <c r="AR12" s="14">
        <v>9.5711837949808601E-2</v>
      </c>
      <c r="AS12" s="14">
        <v>8.7435017927326802E-2</v>
      </c>
    </row>
    <row r="13" spans="2:45" x14ac:dyDescent="0.35">
      <c r="B13" s="15" t="s">
        <v>70</v>
      </c>
      <c r="C13" s="18">
        <v>2.7595019726158701E-2</v>
      </c>
      <c r="D13" s="18">
        <v>1.8148033094913599E-2</v>
      </c>
      <c r="E13" s="18">
        <v>3.6276215653240997E-2</v>
      </c>
      <c r="F13" s="18"/>
      <c r="G13" s="18">
        <v>2.81473265774441E-2</v>
      </c>
      <c r="H13" s="18">
        <v>2.9329900714935301E-2</v>
      </c>
      <c r="I13" s="18">
        <v>2.6096335215525401E-2</v>
      </c>
      <c r="J13" s="18">
        <v>1.69593334254983E-2</v>
      </c>
      <c r="K13" s="18">
        <v>3.9790415033634598E-2</v>
      </c>
      <c r="L13" s="18"/>
      <c r="M13" s="18">
        <v>1.9171690232371801E-2</v>
      </c>
      <c r="N13" s="18">
        <v>2.1605451926085199E-2</v>
      </c>
      <c r="O13" s="18">
        <v>1.8394867525878801E-2</v>
      </c>
      <c r="P13" s="18">
        <v>4.9474758942774498E-2</v>
      </c>
      <c r="Q13" s="18"/>
      <c r="R13" s="18">
        <v>2.6064417100789598E-2</v>
      </c>
      <c r="S13" s="18">
        <v>2.5102206180251E-2</v>
      </c>
      <c r="T13" s="18">
        <v>2.0621050511631801E-2</v>
      </c>
      <c r="U13" s="18">
        <v>4.14196864834653E-2</v>
      </c>
      <c r="V13" s="18">
        <v>8.9745079967498004E-3</v>
      </c>
      <c r="W13" s="18">
        <v>5.4183863556510801E-2</v>
      </c>
      <c r="X13" s="18">
        <v>1.8083979689802999E-2</v>
      </c>
      <c r="Y13" s="18">
        <v>1.5248702887488299E-2</v>
      </c>
      <c r="Z13" s="18">
        <v>3.0615312708647299E-2</v>
      </c>
      <c r="AA13" s="18"/>
      <c r="AB13" s="18">
        <v>3.6185738371657797E-2</v>
      </c>
      <c r="AC13" s="18">
        <v>3.1732882588754903E-2</v>
      </c>
      <c r="AD13" s="18">
        <v>2.1845404110397301E-2</v>
      </c>
      <c r="AE13" s="18">
        <v>5.6285205649549003E-3</v>
      </c>
      <c r="AF13" s="18">
        <v>0</v>
      </c>
      <c r="AG13" s="18"/>
      <c r="AH13" s="18">
        <v>6.4171089831255197E-3</v>
      </c>
      <c r="AI13" s="18">
        <v>2.6902337719192902E-2</v>
      </c>
      <c r="AJ13" s="18"/>
      <c r="AK13" s="18">
        <v>1.3672150300864201E-2</v>
      </c>
      <c r="AL13" s="18">
        <v>2.5410852786205002E-2</v>
      </c>
      <c r="AM13" s="18"/>
      <c r="AN13" s="18">
        <v>1.1923078449983001E-2</v>
      </c>
      <c r="AO13" s="18">
        <v>3.7952868247112602E-2</v>
      </c>
      <c r="AP13" s="18"/>
      <c r="AQ13" s="18">
        <v>1.5979353530101301E-2</v>
      </c>
      <c r="AR13" s="18">
        <v>2.0762032504840201E-2</v>
      </c>
      <c r="AS13" s="18">
        <v>3.9381769052323198E-2</v>
      </c>
    </row>
    <row r="14" spans="2:45" x14ac:dyDescent="0.35">
      <c r="B14" s="15" t="s">
        <v>71</v>
      </c>
      <c r="C14" s="25">
        <v>0.76624675049555602</v>
      </c>
      <c r="D14" s="25">
        <v>0.79315493868995102</v>
      </c>
      <c r="E14" s="25">
        <v>0.73952758335965796</v>
      </c>
      <c r="F14" s="25"/>
      <c r="G14" s="25">
        <v>0.77313298585068602</v>
      </c>
      <c r="H14" s="25">
        <v>0.80991943051481097</v>
      </c>
      <c r="I14" s="25">
        <v>0.77952339791505498</v>
      </c>
      <c r="J14" s="25">
        <v>0.73753614424089997</v>
      </c>
      <c r="K14" s="25">
        <v>0.72444278718251098</v>
      </c>
      <c r="L14" s="25"/>
      <c r="M14" s="25">
        <v>0.83407692143988399</v>
      </c>
      <c r="N14" s="25">
        <v>0.75653045050268897</v>
      </c>
      <c r="O14" s="25">
        <v>0.80004171054970297</v>
      </c>
      <c r="P14" s="25">
        <v>0.68071854087944605</v>
      </c>
      <c r="Q14" s="25"/>
      <c r="R14" s="25">
        <v>0.81693159502336399</v>
      </c>
      <c r="S14" s="25">
        <v>0.73904489085153202</v>
      </c>
      <c r="T14" s="25">
        <v>0.77718105371716695</v>
      </c>
      <c r="U14" s="25">
        <v>0.75662902253631503</v>
      </c>
      <c r="V14" s="25">
        <v>0.71804546908070499</v>
      </c>
      <c r="W14" s="25">
        <v>0.75624439676432798</v>
      </c>
      <c r="X14" s="25">
        <v>0.76001379918154</v>
      </c>
      <c r="Y14" s="25">
        <v>0.80326295258859903</v>
      </c>
      <c r="Z14" s="25">
        <v>0.76875839534460599</v>
      </c>
      <c r="AA14" s="25"/>
      <c r="AB14" s="25">
        <v>0.68849727847539999</v>
      </c>
      <c r="AC14" s="25">
        <v>0.74004446721287098</v>
      </c>
      <c r="AD14" s="25">
        <v>0.80219791726447998</v>
      </c>
      <c r="AE14" s="25">
        <v>0.84405973020846203</v>
      </c>
      <c r="AF14" s="25">
        <v>0.81846500680920897</v>
      </c>
      <c r="AG14" s="25"/>
      <c r="AH14" s="25">
        <v>0.85301679908036099</v>
      </c>
      <c r="AI14" s="25">
        <v>0.73789336608129297</v>
      </c>
      <c r="AJ14" s="25"/>
      <c r="AK14" s="25">
        <v>0.88891033276047404</v>
      </c>
      <c r="AL14" s="25">
        <v>0.72034725349784401</v>
      </c>
      <c r="AM14" s="25"/>
      <c r="AN14" s="25">
        <v>0.83847309586678598</v>
      </c>
      <c r="AO14" s="25">
        <v>0.71072167499803096</v>
      </c>
      <c r="AP14" s="25"/>
      <c r="AQ14" s="25">
        <v>0.83072894670336395</v>
      </c>
      <c r="AR14" s="25">
        <v>0.75191361551201397</v>
      </c>
      <c r="AS14" s="25">
        <v>0.74661662422264896</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S19"/>
  <sheetViews>
    <sheetView showGridLines="0" workbookViewId="0">
      <pane xSplit="2" topLeftCell="C1" activePane="topRight" state="frozen"/>
      <selection activeCell="C14" sqref="C14"/>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223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0.249742753020085</v>
      </c>
      <c r="D9" s="14">
        <v>0.268907696462511</v>
      </c>
      <c r="E9" s="14">
        <v>0.23088206999758501</v>
      </c>
      <c r="F9" s="14"/>
      <c r="G9" s="14">
        <v>0.25100828516245999</v>
      </c>
      <c r="H9" s="14">
        <v>0.28464036755649202</v>
      </c>
      <c r="I9" s="14">
        <v>0.27791916684255202</v>
      </c>
      <c r="J9" s="14">
        <v>0.224607221095009</v>
      </c>
      <c r="K9" s="14">
        <v>0.20188026294928599</v>
      </c>
      <c r="L9" s="14"/>
      <c r="M9" s="14">
        <v>0.34518931317393498</v>
      </c>
      <c r="N9" s="14">
        <v>0.25140962523316901</v>
      </c>
      <c r="O9" s="14">
        <v>0.21292609841187901</v>
      </c>
      <c r="P9" s="14">
        <v>0.18036266592800701</v>
      </c>
      <c r="Q9" s="14"/>
      <c r="R9" s="14">
        <v>0.345394633189544</v>
      </c>
      <c r="S9" s="14">
        <v>0.19841135313925701</v>
      </c>
      <c r="T9" s="14">
        <v>0.25886251217580603</v>
      </c>
      <c r="U9" s="14">
        <v>0.25396073486724402</v>
      </c>
      <c r="V9" s="14">
        <v>0.265209389605229</v>
      </c>
      <c r="W9" s="14">
        <v>0.24180891641493499</v>
      </c>
      <c r="X9" s="14">
        <v>0.16609174433516599</v>
      </c>
      <c r="Y9" s="14">
        <v>0.28268593883446702</v>
      </c>
      <c r="Z9" s="14">
        <v>0.23168419803211099</v>
      </c>
      <c r="AA9" s="14"/>
      <c r="AB9" s="14">
        <v>0.183440528099931</v>
      </c>
      <c r="AC9" s="14">
        <v>0.16283036145211899</v>
      </c>
      <c r="AD9" s="14">
        <v>0.31345731129971499</v>
      </c>
      <c r="AE9" s="14">
        <v>0.38038685816963003</v>
      </c>
      <c r="AF9" s="14">
        <v>0.35617272160345897</v>
      </c>
      <c r="AG9" s="14"/>
      <c r="AH9" s="14">
        <v>0.38717515718795797</v>
      </c>
      <c r="AI9" s="14">
        <v>0.19800227606354701</v>
      </c>
      <c r="AJ9" s="14"/>
      <c r="AK9" s="14">
        <v>0.39746462957423401</v>
      </c>
      <c r="AL9" s="14">
        <v>0.199680069483471</v>
      </c>
      <c r="AM9" s="14"/>
      <c r="AN9" s="14">
        <v>0.34522774331575001</v>
      </c>
      <c r="AO9" s="14">
        <v>0.17648000716050799</v>
      </c>
      <c r="AP9" s="14"/>
      <c r="AQ9" s="14">
        <v>0.30884585015459798</v>
      </c>
      <c r="AR9" s="14">
        <v>0.242381579196737</v>
      </c>
      <c r="AS9" s="14">
        <v>0.19606324805985301</v>
      </c>
    </row>
    <row r="10" spans="2:45" x14ac:dyDescent="0.35">
      <c r="B10" s="15" t="s">
        <v>67</v>
      </c>
      <c r="C10" s="14">
        <v>0.39539886502552901</v>
      </c>
      <c r="D10" s="14">
        <v>0.43016648636446297</v>
      </c>
      <c r="E10" s="14">
        <v>0.36001314890946601</v>
      </c>
      <c r="F10" s="14"/>
      <c r="G10" s="14">
        <v>0.451807274628511</v>
      </c>
      <c r="H10" s="14">
        <v>0.41082281692049299</v>
      </c>
      <c r="I10" s="14">
        <v>0.377588226960902</v>
      </c>
      <c r="J10" s="14">
        <v>0.371531616569241</v>
      </c>
      <c r="K10" s="14">
        <v>0.36934245582550801</v>
      </c>
      <c r="L10" s="14"/>
      <c r="M10" s="14">
        <v>0.41785365701386501</v>
      </c>
      <c r="N10" s="14">
        <v>0.40721975277910799</v>
      </c>
      <c r="O10" s="14">
        <v>0.410333765765726</v>
      </c>
      <c r="P10" s="14">
        <v>0.34588859689241802</v>
      </c>
      <c r="Q10" s="14"/>
      <c r="R10" s="14">
        <v>0.40288438955738898</v>
      </c>
      <c r="S10" s="14">
        <v>0.39967887722908702</v>
      </c>
      <c r="T10" s="14">
        <v>0.39696990079238598</v>
      </c>
      <c r="U10" s="14">
        <v>0.36229369416602097</v>
      </c>
      <c r="V10" s="14">
        <v>0.37781971139468301</v>
      </c>
      <c r="W10" s="14">
        <v>0.38999310175607999</v>
      </c>
      <c r="X10" s="14">
        <v>0.44774349899782501</v>
      </c>
      <c r="Y10" s="14">
        <v>0.40971175793414999</v>
      </c>
      <c r="Z10" s="14">
        <v>0.378382798647041</v>
      </c>
      <c r="AA10" s="14"/>
      <c r="AB10" s="14">
        <v>0.338955474427102</v>
      </c>
      <c r="AC10" s="14">
        <v>0.44156461604312103</v>
      </c>
      <c r="AD10" s="14">
        <v>0.389449843779474</v>
      </c>
      <c r="AE10" s="14">
        <v>0.41180444119119702</v>
      </c>
      <c r="AF10" s="14">
        <v>0.44159294222061102</v>
      </c>
      <c r="AG10" s="14"/>
      <c r="AH10" s="14">
        <v>0.419770041540318</v>
      </c>
      <c r="AI10" s="14">
        <v>0.38970156664003602</v>
      </c>
      <c r="AJ10" s="14"/>
      <c r="AK10" s="14">
        <v>0.418230756963548</v>
      </c>
      <c r="AL10" s="14">
        <v>0.376277182889109</v>
      </c>
      <c r="AM10" s="14"/>
      <c r="AN10" s="14">
        <v>0.43210769024395901</v>
      </c>
      <c r="AO10" s="14">
        <v>0.36406883632133602</v>
      </c>
      <c r="AP10" s="14"/>
      <c r="AQ10" s="14">
        <v>0.43578165830524401</v>
      </c>
      <c r="AR10" s="14">
        <v>0.38559259228509402</v>
      </c>
      <c r="AS10" s="14">
        <v>0.38217009842737398</v>
      </c>
    </row>
    <row r="11" spans="2:45" x14ac:dyDescent="0.35">
      <c r="B11" s="15" t="s">
        <v>68</v>
      </c>
      <c r="C11" s="14">
        <v>0.17018776114913001</v>
      </c>
      <c r="D11" s="14">
        <v>0.153538853253677</v>
      </c>
      <c r="E11" s="14">
        <v>0.18733466347740799</v>
      </c>
      <c r="F11" s="14"/>
      <c r="G11" s="14">
        <v>0.16863729714890799</v>
      </c>
      <c r="H11" s="14">
        <v>0.15480489534206901</v>
      </c>
      <c r="I11" s="14">
        <v>0.17595640301552801</v>
      </c>
      <c r="J11" s="14">
        <v>0.17797581858449099</v>
      </c>
      <c r="K11" s="14">
        <v>0.17406514503722401</v>
      </c>
      <c r="L11" s="14"/>
      <c r="M11" s="14">
        <v>0.127471323175331</v>
      </c>
      <c r="N11" s="14">
        <v>0.16408020859286199</v>
      </c>
      <c r="O11" s="14">
        <v>0.19343062157695001</v>
      </c>
      <c r="P11" s="14">
        <v>0.20313950386024299</v>
      </c>
      <c r="Q11" s="14"/>
      <c r="R11" s="14">
        <v>0.13252149831962101</v>
      </c>
      <c r="S11" s="14">
        <v>0.210528448263785</v>
      </c>
      <c r="T11" s="14">
        <v>0.152973318895674</v>
      </c>
      <c r="U11" s="14">
        <v>0.194515487768124</v>
      </c>
      <c r="V11" s="14">
        <v>0.152885319501286</v>
      </c>
      <c r="W11" s="14">
        <v>0.16449583793921499</v>
      </c>
      <c r="X11" s="14">
        <v>0.17770666252053699</v>
      </c>
      <c r="Y11" s="14">
        <v>0.14658295496943899</v>
      </c>
      <c r="Z11" s="14">
        <v>0.17920687451352099</v>
      </c>
      <c r="AA11" s="14"/>
      <c r="AB11" s="14">
        <v>0.22527950454311199</v>
      </c>
      <c r="AC11" s="14">
        <v>0.172455553135827</v>
      </c>
      <c r="AD11" s="14">
        <v>0.14442831666787401</v>
      </c>
      <c r="AE11" s="14">
        <v>0.12904812051507999</v>
      </c>
      <c r="AF11" s="14">
        <v>0.12333778068318201</v>
      </c>
      <c r="AG11" s="14"/>
      <c r="AH11" s="14">
        <v>0.119130508823347</v>
      </c>
      <c r="AI11" s="14">
        <v>0.187407423862609</v>
      </c>
      <c r="AJ11" s="14"/>
      <c r="AK11" s="14">
        <v>0.1041561357117</v>
      </c>
      <c r="AL11" s="14">
        <v>0.19929810177611301</v>
      </c>
      <c r="AM11" s="14"/>
      <c r="AN11" s="14">
        <v>0.118888517765829</v>
      </c>
      <c r="AO11" s="14">
        <v>0.21241347614785699</v>
      </c>
      <c r="AP11" s="14"/>
      <c r="AQ11" s="14">
        <v>0.119370241737428</v>
      </c>
      <c r="AR11" s="14">
        <v>0.188979782478609</v>
      </c>
      <c r="AS11" s="14">
        <v>0.199539621922182</v>
      </c>
    </row>
    <row r="12" spans="2:45" x14ac:dyDescent="0.35">
      <c r="B12" s="15" t="s">
        <v>69</v>
      </c>
      <c r="C12" s="14">
        <v>0.15447162739171999</v>
      </c>
      <c r="D12" s="14">
        <v>0.13143576011361199</v>
      </c>
      <c r="E12" s="14">
        <v>0.17803702950109401</v>
      </c>
      <c r="F12" s="14"/>
      <c r="G12" s="14">
        <v>0.107177239801269</v>
      </c>
      <c r="H12" s="14">
        <v>0.110862522039607</v>
      </c>
      <c r="I12" s="14">
        <v>0.13577296054142299</v>
      </c>
      <c r="J12" s="14">
        <v>0.20594058763489101</v>
      </c>
      <c r="K12" s="14">
        <v>0.21660585191631199</v>
      </c>
      <c r="L12" s="14"/>
      <c r="M12" s="14">
        <v>9.1654886392298004E-2</v>
      </c>
      <c r="N12" s="14">
        <v>0.16303313724062701</v>
      </c>
      <c r="O12" s="14">
        <v>0.15814692326385499</v>
      </c>
      <c r="P12" s="14">
        <v>0.20753863042798601</v>
      </c>
      <c r="Q12" s="14"/>
      <c r="R12" s="14">
        <v>9.3135061832656907E-2</v>
      </c>
      <c r="S12" s="14">
        <v>0.16110860101771499</v>
      </c>
      <c r="T12" s="14">
        <v>0.154702292133823</v>
      </c>
      <c r="U12" s="14">
        <v>0.152985047030577</v>
      </c>
      <c r="V12" s="14">
        <v>0.19264548807852799</v>
      </c>
      <c r="W12" s="14">
        <v>0.15101113449742701</v>
      </c>
      <c r="X12" s="14">
        <v>0.18731402217644999</v>
      </c>
      <c r="Y12" s="14">
        <v>0.123921190423704</v>
      </c>
      <c r="Z12" s="14">
        <v>0.185590723962511</v>
      </c>
      <c r="AA12" s="14"/>
      <c r="AB12" s="14">
        <v>0.21589806205791001</v>
      </c>
      <c r="AC12" s="14">
        <v>0.19011822956222199</v>
      </c>
      <c r="AD12" s="14">
        <v>0.131553926151768</v>
      </c>
      <c r="AE12" s="14">
        <v>6.4635367084283593E-2</v>
      </c>
      <c r="AF12" s="14">
        <v>7.88965554927476E-2</v>
      </c>
      <c r="AG12" s="14"/>
      <c r="AH12" s="14">
        <v>5.9851325478244503E-2</v>
      </c>
      <c r="AI12" s="14">
        <v>0.196772602168926</v>
      </c>
      <c r="AJ12" s="14"/>
      <c r="AK12" s="14">
        <v>6.2098328814908503E-2</v>
      </c>
      <c r="AL12" s="14">
        <v>0.198826628610622</v>
      </c>
      <c r="AM12" s="14"/>
      <c r="AN12" s="14">
        <v>8.8802230126166004E-2</v>
      </c>
      <c r="AO12" s="14">
        <v>0.208680746592075</v>
      </c>
      <c r="AP12" s="14"/>
      <c r="AQ12" s="14">
        <v>0.119833989951607</v>
      </c>
      <c r="AR12" s="14">
        <v>0.16046424139215501</v>
      </c>
      <c r="AS12" s="14">
        <v>0.17638611765957601</v>
      </c>
    </row>
    <row r="13" spans="2:45" x14ac:dyDescent="0.35">
      <c r="B13" s="15" t="s">
        <v>70</v>
      </c>
      <c r="C13" s="18">
        <v>3.0198993413535401E-2</v>
      </c>
      <c r="D13" s="18">
        <v>1.59512038057372E-2</v>
      </c>
      <c r="E13" s="18">
        <v>4.3733088114447698E-2</v>
      </c>
      <c r="F13" s="18"/>
      <c r="G13" s="18">
        <v>2.1369903258851599E-2</v>
      </c>
      <c r="H13" s="18">
        <v>3.8869398141338801E-2</v>
      </c>
      <c r="I13" s="18">
        <v>3.2763242639595701E-2</v>
      </c>
      <c r="J13" s="18">
        <v>1.9944756116368801E-2</v>
      </c>
      <c r="K13" s="18">
        <v>3.8106284271670697E-2</v>
      </c>
      <c r="L13" s="18"/>
      <c r="M13" s="18">
        <v>1.7830820244571301E-2</v>
      </c>
      <c r="N13" s="18">
        <v>1.42572761542349E-2</v>
      </c>
      <c r="O13" s="18">
        <v>2.5162590981590099E-2</v>
      </c>
      <c r="P13" s="18">
        <v>6.3070602891347194E-2</v>
      </c>
      <c r="Q13" s="18"/>
      <c r="R13" s="18">
        <v>2.6064417100789598E-2</v>
      </c>
      <c r="S13" s="18">
        <v>3.02727203501558E-2</v>
      </c>
      <c r="T13" s="18">
        <v>3.6491976002311001E-2</v>
      </c>
      <c r="U13" s="18">
        <v>3.62450361680349E-2</v>
      </c>
      <c r="V13" s="18">
        <v>1.1440091420274001E-2</v>
      </c>
      <c r="W13" s="18">
        <v>5.2691009392342301E-2</v>
      </c>
      <c r="X13" s="18">
        <v>2.1144071970021602E-2</v>
      </c>
      <c r="Y13" s="18">
        <v>3.7098157838239901E-2</v>
      </c>
      <c r="Z13" s="18">
        <v>2.51354048448163E-2</v>
      </c>
      <c r="AA13" s="18"/>
      <c r="AB13" s="18">
        <v>3.6426430871945199E-2</v>
      </c>
      <c r="AC13" s="18">
        <v>3.3031239806711798E-2</v>
      </c>
      <c r="AD13" s="18">
        <v>2.1110602101168201E-2</v>
      </c>
      <c r="AE13" s="18">
        <v>1.41252130398095E-2</v>
      </c>
      <c r="AF13" s="18">
        <v>0</v>
      </c>
      <c r="AG13" s="18"/>
      <c r="AH13" s="18">
        <v>1.4072966970132101E-2</v>
      </c>
      <c r="AI13" s="18">
        <v>2.8116131264881598E-2</v>
      </c>
      <c r="AJ13" s="18"/>
      <c r="AK13" s="18">
        <v>1.8050148935609502E-2</v>
      </c>
      <c r="AL13" s="18">
        <v>2.5918017240686299E-2</v>
      </c>
      <c r="AM13" s="18"/>
      <c r="AN13" s="18">
        <v>1.4973818548295501E-2</v>
      </c>
      <c r="AO13" s="18">
        <v>3.8356933778223197E-2</v>
      </c>
      <c r="AP13" s="18"/>
      <c r="AQ13" s="18">
        <v>1.6168259851122802E-2</v>
      </c>
      <c r="AR13" s="18">
        <v>2.2581804647404301E-2</v>
      </c>
      <c r="AS13" s="18">
        <v>4.5840913931014297E-2</v>
      </c>
    </row>
    <row r="14" spans="2:45" x14ac:dyDescent="0.35">
      <c r="B14" s="15" t="s">
        <v>71</v>
      </c>
      <c r="C14" s="25">
        <v>0.64514161804561498</v>
      </c>
      <c r="D14" s="25">
        <v>0.69907418282697398</v>
      </c>
      <c r="E14" s="25">
        <v>0.59089521890705099</v>
      </c>
      <c r="F14" s="25"/>
      <c r="G14" s="25">
        <v>0.70281555979097099</v>
      </c>
      <c r="H14" s="25">
        <v>0.69546318447698496</v>
      </c>
      <c r="I14" s="25">
        <v>0.65550739380345302</v>
      </c>
      <c r="J14" s="25">
        <v>0.59613883766425002</v>
      </c>
      <c r="K14" s="25">
        <v>0.57122271877479303</v>
      </c>
      <c r="L14" s="25"/>
      <c r="M14" s="25">
        <v>0.76304297018779899</v>
      </c>
      <c r="N14" s="25">
        <v>0.65862937801227595</v>
      </c>
      <c r="O14" s="25">
        <v>0.62325986417760504</v>
      </c>
      <c r="P14" s="25">
        <v>0.526251262820424</v>
      </c>
      <c r="Q14" s="25"/>
      <c r="R14" s="25">
        <v>0.74827902274693203</v>
      </c>
      <c r="S14" s="25">
        <v>0.59809023036834397</v>
      </c>
      <c r="T14" s="25">
        <v>0.65583241296819195</v>
      </c>
      <c r="U14" s="25">
        <v>0.616254429033264</v>
      </c>
      <c r="V14" s="25">
        <v>0.64302910099991195</v>
      </c>
      <c r="W14" s="25">
        <v>0.631802018171016</v>
      </c>
      <c r="X14" s="25">
        <v>0.613835243332991</v>
      </c>
      <c r="Y14" s="25">
        <v>0.69239769676861695</v>
      </c>
      <c r="Z14" s="25">
        <v>0.61006699667915198</v>
      </c>
      <c r="AA14" s="25"/>
      <c r="AB14" s="25">
        <v>0.522396002527033</v>
      </c>
      <c r="AC14" s="25">
        <v>0.60439497749523896</v>
      </c>
      <c r="AD14" s="25">
        <v>0.70290715507918899</v>
      </c>
      <c r="AE14" s="25">
        <v>0.79219129936082699</v>
      </c>
      <c r="AF14" s="25">
        <v>0.79776566382406999</v>
      </c>
      <c r="AG14" s="25"/>
      <c r="AH14" s="25">
        <v>0.80694519872827697</v>
      </c>
      <c r="AI14" s="25">
        <v>0.587703842703583</v>
      </c>
      <c r="AJ14" s="25"/>
      <c r="AK14" s="25">
        <v>0.81569538653778195</v>
      </c>
      <c r="AL14" s="25">
        <v>0.575957252372579</v>
      </c>
      <c r="AM14" s="25"/>
      <c r="AN14" s="25">
        <v>0.77733543355971002</v>
      </c>
      <c r="AO14" s="25">
        <v>0.54054884348184495</v>
      </c>
      <c r="AP14" s="25"/>
      <c r="AQ14" s="25">
        <v>0.74462750845984205</v>
      </c>
      <c r="AR14" s="25">
        <v>0.62797417148183099</v>
      </c>
      <c r="AS14" s="25">
        <v>0.57823334648722702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S19"/>
  <sheetViews>
    <sheetView showGridLines="0" workbookViewId="0">
      <pane xSplit="2" topLeftCell="C1" activePane="topRight" state="frozen"/>
      <selection activeCell="C14" sqref="C14"/>
      <selection pane="topRight" activeCell="AF18" sqref="AF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224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0.20361278231161001</v>
      </c>
      <c r="D9" s="14">
        <v>0.23730920660197199</v>
      </c>
      <c r="E9" s="14">
        <v>0.16893110403761599</v>
      </c>
      <c r="F9" s="14"/>
      <c r="G9" s="14">
        <v>0.21189887492916201</v>
      </c>
      <c r="H9" s="14">
        <v>0.24168113913453201</v>
      </c>
      <c r="I9" s="14">
        <v>0.244055313061559</v>
      </c>
      <c r="J9" s="14">
        <v>0.161749275318465</v>
      </c>
      <c r="K9" s="14">
        <v>0.15011856380699801</v>
      </c>
      <c r="L9" s="14"/>
      <c r="M9" s="14">
        <v>0.27571732628858098</v>
      </c>
      <c r="N9" s="14">
        <v>0.18871239880112201</v>
      </c>
      <c r="O9" s="14">
        <v>0.196870432021237</v>
      </c>
      <c r="P9" s="14">
        <v>0.149281612639794</v>
      </c>
      <c r="Q9" s="14"/>
      <c r="R9" s="14">
        <v>0.29109601807222302</v>
      </c>
      <c r="S9" s="14">
        <v>0.16097212291037</v>
      </c>
      <c r="T9" s="14">
        <v>0.18894187561928</v>
      </c>
      <c r="U9" s="14">
        <v>0.19312055242142501</v>
      </c>
      <c r="V9" s="14">
        <v>0.26708317303740298</v>
      </c>
      <c r="W9" s="14">
        <v>0.19580619147453501</v>
      </c>
      <c r="X9" s="14">
        <v>0.13472136757257899</v>
      </c>
      <c r="Y9" s="14">
        <v>0.173686100222704</v>
      </c>
      <c r="Z9" s="14">
        <v>0.19525559668860601</v>
      </c>
      <c r="AA9" s="14"/>
      <c r="AB9" s="14">
        <v>0.14475083765935501</v>
      </c>
      <c r="AC9" s="14">
        <v>0.160988091632258</v>
      </c>
      <c r="AD9" s="14">
        <v>0.24088654325411801</v>
      </c>
      <c r="AE9" s="14">
        <v>0.302970486077906</v>
      </c>
      <c r="AF9" s="14">
        <v>0.35161296913581802</v>
      </c>
      <c r="AG9" s="14"/>
      <c r="AH9" s="14">
        <v>0.34760920384624699</v>
      </c>
      <c r="AI9" s="14">
        <v>0.149671379912306</v>
      </c>
      <c r="AJ9" s="14"/>
      <c r="AK9" s="14">
        <v>0.347650823840847</v>
      </c>
      <c r="AL9" s="14">
        <v>0.14874732341899499</v>
      </c>
      <c r="AM9" s="14"/>
      <c r="AN9" s="14">
        <v>0.29328187663252298</v>
      </c>
      <c r="AO9" s="14">
        <v>0.13402059056625201</v>
      </c>
      <c r="AP9" s="14"/>
      <c r="AQ9" s="14">
        <v>0.28549785154849899</v>
      </c>
      <c r="AR9" s="14">
        <v>0.179254119934669</v>
      </c>
      <c r="AS9" s="14">
        <v>0.16711024746315301</v>
      </c>
    </row>
    <row r="10" spans="2:45" x14ac:dyDescent="0.35">
      <c r="B10" s="15" t="s">
        <v>67</v>
      </c>
      <c r="C10" s="14">
        <v>0.39621768113259698</v>
      </c>
      <c r="D10" s="14">
        <v>0.41388247418992802</v>
      </c>
      <c r="E10" s="14">
        <v>0.37916024374934199</v>
      </c>
      <c r="F10" s="14"/>
      <c r="G10" s="14">
        <v>0.43670512536259198</v>
      </c>
      <c r="H10" s="14">
        <v>0.42552754536208898</v>
      </c>
      <c r="I10" s="14">
        <v>0.40097461415236801</v>
      </c>
      <c r="J10" s="14">
        <v>0.35248659677808603</v>
      </c>
      <c r="K10" s="14">
        <v>0.36626889243876198</v>
      </c>
      <c r="L10" s="14"/>
      <c r="M10" s="14">
        <v>0.42555916450627801</v>
      </c>
      <c r="N10" s="14">
        <v>0.40729537297087698</v>
      </c>
      <c r="O10" s="14">
        <v>0.41696385499180599</v>
      </c>
      <c r="P10" s="14">
        <v>0.34041720235720602</v>
      </c>
      <c r="Q10" s="14"/>
      <c r="R10" s="14">
        <v>0.44025138116371698</v>
      </c>
      <c r="S10" s="14">
        <v>0.35836656167945802</v>
      </c>
      <c r="T10" s="14">
        <v>0.418452843801215</v>
      </c>
      <c r="U10" s="14">
        <v>0.36309258526018201</v>
      </c>
      <c r="V10" s="14">
        <v>0.28925238343575899</v>
      </c>
      <c r="W10" s="14">
        <v>0.41419604851577502</v>
      </c>
      <c r="X10" s="14">
        <v>0.41571570840838901</v>
      </c>
      <c r="Y10" s="14">
        <v>0.50281881230324599</v>
      </c>
      <c r="Z10" s="14">
        <v>0.403692765911564</v>
      </c>
      <c r="AA10" s="14"/>
      <c r="AB10" s="14">
        <v>0.32313896867424902</v>
      </c>
      <c r="AC10" s="14">
        <v>0.39687606949395499</v>
      </c>
      <c r="AD10" s="14">
        <v>0.43968784929677002</v>
      </c>
      <c r="AE10" s="14">
        <v>0.40537403844625802</v>
      </c>
      <c r="AF10" s="14">
        <v>0.34528112467436101</v>
      </c>
      <c r="AG10" s="14"/>
      <c r="AH10" s="14">
        <v>0.40924102647591398</v>
      </c>
      <c r="AI10" s="14">
        <v>0.38943614976990099</v>
      </c>
      <c r="AJ10" s="14"/>
      <c r="AK10" s="14">
        <v>0.420523142543752</v>
      </c>
      <c r="AL10" s="14">
        <v>0.38386755982236498</v>
      </c>
      <c r="AM10" s="14"/>
      <c r="AN10" s="14">
        <v>0.44310342044140599</v>
      </c>
      <c r="AO10" s="14">
        <v>0.35803651567934303</v>
      </c>
      <c r="AP10" s="14"/>
      <c r="AQ10" s="14">
        <v>0.43699628522516698</v>
      </c>
      <c r="AR10" s="14">
        <v>0.40625279081020099</v>
      </c>
      <c r="AS10" s="14">
        <v>0.32192307486452298</v>
      </c>
    </row>
    <row r="11" spans="2:45" x14ac:dyDescent="0.35">
      <c r="B11" s="15" t="s">
        <v>68</v>
      </c>
      <c r="C11" s="14">
        <v>0.182643129187741</v>
      </c>
      <c r="D11" s="14">
        <v>0.169388492339276</v>
      </c>
      <c r="E11" s="14">
        <v>0.19638707822155399</v>
      </c>
      <c r="F11" s="14"/>
      <c r="G11" s="14">
        <v>0.194652052993355</v>
      </c>
      <c r="H11" s="14">
        <v>0.19262143211110699</v>
      </c>
      <c r="I11" s="14">
        <v>0.15776275916201399</v>
      </c>
      <c r="J11" s="14">
        <v>0.19189977539762401</v>
      </c>
      <c r="K11" s="14">
        <v>0.177098752570477</v>
      </c>
      <c r="L11" s="14"/>
      <c r="M11" s="14">
        <v>0.14121535429704399</v>
      </c>
      <c r="N11" s="14">
        <v>0.18859854944243301</v>
      </c>
      <c r="O11" s="14">
        <v>0.183873702835121</v>
      </c>
      <c r="P11" s="14">
        <v>0.21946119292542501</v>
      </c>
      <c r="Q11" s="14"/>
      <c r="R11" s="14">
        <v>0.13358666228914401</v>
      </c>
      <c r="S11" s="14">
        <v>0.20510163022231401</v>
      </c>
      <c r="T11" s="14">
        <v>0.15459863515126501</v>
      </c>
      <c r="U11" s="14">
        <v>0.22054889393132701</v>
      </c>
      <c r="V11" s="14">
        <v>0.165105853333705</v>
      </c>
      <c r="W11" s="14">
        <v>0.20389909498614101</v>
      </c>
      <c r="X11" s="14">
        <v>0.20378978991433899</v>
      </c>
      <c r="Y11" s="14">
        <v>0.15781940238827399</v>
      </c>
      <c r="Z11" s="14">
        <v>0.193810957285384</v>
      </c>
      <c r="AA11" s="14"/>
      <c r="AB11" s="14">
        <v>0.21496382897168101</v>
      </c>
      <c r="AC11" s="14">
        <v>0.20295937625146199</v>
      </c>
      <c r="AD11" s="14">
        <v>0.15637211963732101</v>
      </c>
      <c r="AE11" s="14">
        <v>0.15992323943113801</v>
      </c>
      <c r="AF11" s="14">
        <v>0.25902681064924898</v>
      </c>
      <c r="AG11" s="14"/>
      <c r="AH11" s="14">
        <v>0.1661404905511</v>
      </c>
      <c r="AI11" s="14">
        <v>0.19178895393001399</v>
      </c>
      <c r="AJ11" s="14"/>
      <c r="AK11" s="14">
        <v>0.15628214230859799</v>
      </c>
      <c r="AL11" s="14">
        <v>0.194774836522839</v>
      </c>
      <c r="AM11" s="14"/>
      <c r="AN11" s="14">
        <v>0.15986986834387401</v>
      </c>
      <c r="AO11" s="14">
        <v>0.20097178637654101</v>
      </c>
      <c r="AP11" s="14"/>
      <c r="AQ11" s="14">
        <v>0.14305104553113701</v>
      </c>
      <c r="AR11" s="14">
        <v>0.188568386295977</v>
      </c>
      <c r="AS11" s="14">
        <v>0.22032663446968301</v>
      </c>
    </row>
    <row r="12" spans="2:45" x14ac:dyDescent="0.35">
      <c r="B12" s="15" t="s">
        <v>69</v>
      </c>
      <c r="C12" s="14">
        <v>0.178343429169183</v>
      </c>
      <c r="D12" s="14">
        <v>0.149626364642862</v>
      </c>
      <c r="E12" s="14">
        <v>0.207692615344998</v>
      </c>
      <c r="F12" s="14"/>
      <c r="G12" s="14">
        <v>0.11562101477553199</v>
      </c>
      <c r="H12" s="14">
        <v>0.104534749724758</v>
      </c>
      <c r="I12" s="14">
        <v>0.15940520198466601</v>
      </c>
      <c r="J12" s="14">
        <v>0.25853729263574299</v>
      </c>
      <c r="K12" s="14">
        <v>0.258544597514824</v>
      </c>
      <c r="L12" s="14"/>
      <c r="M12" s="14">
        <v>0.12654143676020299</v>
      </c>
      <c r="N12" s="14">
        <v>0.19376186919409</v>
      </c>
      <c r="O12" s="14">
        <v>0.18092840309114899</v>
      </c>
      <c r="P12" s="14">
        <v>0.211978356071818</v>
      </c>
      <c r="Q12" s="14"/>
      <c r="R12" s="14">
        <v>9.8158643870961695E-2</v>
      </c>
      <c r="S12" s="14">
        <v>0.23303198311593901</v>
      </c>
      <c r="T12" s="14">
        <v>0.19521553891872001</v>
      </c>
      <c r="U12" s="14">
        <v>0.16892411595759099</v>
      </c>
      <c r="V12" s="14">
        <v>0.26368178635884998</v>
      </c>
      <c r="W12" s="14">
        <v>0.124926901453497</v>
      </c>
      <c r="X12" s="14">
        <v>0.21695083905897</v>
      </c>
      <c r="Y12" s="14">
        <v>0.121725592815558</v>
      </c>
      <c r="Z12" s="14">
        <v>0.17901264747738599</v>
      </c>
      <c r="AA12" s="14"/>
      <c r="AB12" s="14">
        <v>0.25749457530964598</v>
      </c>
      <c r="AC12" s="14">
        <v>0.199178578469589</v>
      </c>
      <c r="AD12" s="14">
        <v>0.13799193992244199</v>
      </c>
      <c r="AE12" s="14">
        <v>0.113530000416949</v>
      </c>
      <c r="AF12" s="14">
        <v>4.4079095540571503E-2</v>
      </c>
      <c r="AG12" s="14"/>
      <c r="AH12" s="14">
        <v>6.4392340454350494E-2</v>
      </c>
      <c r="AI12" s="14">
        <v>0.229680119092283</v>
      </c>
      <c r="AJ12" s="14"/>
      <c r="AK12" s="14">
        <v>5.97752928885757E-2</v>
      </c>
      <c r="AL12" s="14">
        <v>0.23489900802271699</v>
      </c>
      <c r="AM12" s="14"/>
      <c r="AN12" s="14">
        <v>8.7443267753361698E-2</v>
      </c>
      <c r="AO12" s="14">
        <v>0.252473795743209</v>
      </c>
      <c r="AP12" s="14"/>
      <c r="AQ12" s="14">
        <v>0.11847546416509599</v>
      </c>
      <c r="AR12" s="14">
        <v>0.19582635217075001</v>
      </c>
      <c r="AS12" s="14">
        <v>0.223336561991786</v>
      </c>
    </row>
    <row r="13" spans="2:45" x14ac:dyDescent="0.35">
      <c r="B13" s="15" t="s">
        <v>70</v>
      </c>
      <c r="C13" s="18">
        <v>3.91829781988699E-2</v>
      </c>
      <c r="D13" s="18">
        <v>2.9793462225962901E-2</v>
      </c>
      <c r="E13" s="18">
        <v>4.7828958646490803E-2</v>
      </c>
      <c r="F13" s="18"/>
      <c r="G13" s="18">
        <v>4.1122931939359099E-2</v>
      </c>
      <c r="H13" s="18">
        <v>3.5635133667514397E-2</v>
      </c>
      <c r="I13" s="18">
        <v>3.78021116393936E-2</v>
      </c>
      <c r="J13" s="18">
        <v>3.5327059870082098E-2</v>
      </c>
      <c r="K13" s="18">
        <v>4.7969193668939897E-2</v>
      </c>
      <c r="L13" s="18"/>
      <c r="M13" s="18">
        <v>3.0966718147893701E-2</v>
      </c>
      <c r="N13" s="18">
        <v>2.1631809591478299E-2</v>
      </c>
      <c r="O13" s="18">
        <v>2.1363607060686299E-2</v>
      </c>
      <c r="P13" s="18">
        <v>7.8861636005756797E-2</v>
      </c>
      <c r="Q13" s="18"/>
      <c r="R13" s="18">
        <v>3.6907294603954401E-2</v>
      </c>
      <c r="S13" s="18">
        <v>4.2527702071919603E-2</v>
      </c>
      <c r="T13" s="18">
        <v>4.2791106509520199E-2</v>
      </c>
      <c r="U13" s="18">
        <v>5.4313852429475597E-2</v>
      </c>
      <c r="V13" s="18">
        <v>1.4876803834283501E-2</v>
      </c>
      <c r="W13" s="18">
        <v>6.1171763570051399E-2</v>
      </c>
      <c r="X13" s="18">
        <v>2.8822295045723499E-2</v>
      </c>
      <c r="Y13" s="18">
        <v>4.3950092270217699E-2</v>
      </c>
      <c r="Z13" s="18">
        <v>2.8228032637059499E-2</v>
      </c>
      <c r="AA13" s="18"/>
      <c r="AB13" s="18">
        <v>5.96517893850688E-2</v>
      </c>
      <c r="AC13" s="18">
        <v>3.9997884152736501E-2</v>
      </c>
      <c r="AD13" s="18">
        <v>2.5061547889347498E-2</v>
      </c>
      <c r="AE13" s="18">
        <v>1.8202235627748999E-2</v>
      </c>
      <c r="AF13" s="18">
        <v>0</v>
      </c>
      <c r="AG13" s="18"/>
      <c r="AH13" s="18">
        <v>1.26169386723891E-2</v>
      </c>
      <c r="AI13" s="18">
        <v>3.9423397295495897E-2</v>
      </c>
      <c r="AJ13" s="18"/>
      <c r="AK13" s="18">
        <v>1.5768598418228801E-2</v>
      </c>
      <c r="AL13" s="18">
        <v>3.7711272213084401E-2</v>
      </c>
      <c r="AM13" s="18"/>
      <c r="AN13" s="18">
        <v>1.6301566828835001E-2</v>
      </c>
      <c r="AO13" s="18">
        <v>5.4497311634655397E-2</v>
      </c>
      <c r="AP13" s="18"/>
      <c r="AQ13" s="18">
        <v>1.5979353530101301E-2</v>
      </c>
      <c r="AR13" s="18">
        <v>3.00983507884026E-2</v>
      </c>
      <c r="AS13" s="18">
        <v>6.7303481210854998E-2</v>
      </c>
    </row>
    <row r="14" spans="2:45" x14ac:dyDescent="0.35">
      <c r="B14" s="15" t="s">
        <v>71</v>
      </c>
      <c r="C14" s="25">
        <v>0.59983046344420698</v>
      </c>
      <c r="D14" s="25">
        <v>0.65119168079190004</v>
      </c>
      <c r="E14" s="25">
        <v>0.54809134778695801</v>
      </c>
      <c r="F14" s="25"/>
      <c r="G14" s="25">
        <v>0.64860400029175402</v>
      </c>
      <c r="H14" s="25">
        <v>0.66720868449662096</v>
      </c>
      <c r="I14" s="25">
        <v>0.64502992721392605</v>
      </c>
      <c r="J14" s="25">
        <v>0.51423587209655097</v>
      </c>
      <c r="K14" s="25">
        <v>0.51638745624575999</v>
      </c>
      <c r="L14" s="25"/>
      <c r="M14" s="25">
        <v>0.70127649079485899</v>
      </c>
      <c r="N14" s="25">
        <v>0.59600777177199904</v>
      </c>
      <c r="O14" s="25">
        <v>0.61383428701304399</v>
      </c>
      <c r="P14" s="25">
        <v>0.48969881499700002</v>
      </c>
      <c r="Q14" s="25"/>
      <c r="R14" s="25">
        <v>0.73134739923594005</v>
      </c>
      <c r="S14" s="25">
        <v>0.51933868458982702</v>
      </c>
      <c r="T14" s="25">
        <v>0.60739471942049506</v>
      </c>
      <c r="U14" s="25">
        <v>0.55621313768160696</v>
      </c>
      <c r="V14" s="25">
        <v>0.55633555647316202</v>
      </c>
      <c r="W14" s="25">
        <v>0.61000223999031</v>
      </c>
      <c r="X14" s="25">
        <v>0.55043707598096803</v>
      </c>
      <c r="Y14" s="25">
        <v>0.67650491252595002</v>
      </c>
      <c r="Z14" s="25">
        <v>0.59894836260017004</v>
      </c>
      <c r="AA14" s="25"/>
      <c r="AB14" s="25">
        <v>0.467889806333604</v>
      </c>
      <c r="AC14" s="25">
        <v>0.55786416112621295</v>
      </c>
      <c r="AD14" s="25">
        <v>0.68057439255088903</v>
      </c>
      <c r="AE14" s="25">
        <v>0.70834452452416397</v>
      </c>
      <c r="AF14" s="25">
        <v>0.69689409381017897</v>
      </c>
      <c r="AG14" s="25"/>
      <c r="AH14" s="25">
        <v>0.75685023032216003</v>
      </c>
      <c r="AI14" s="25">
        <v>0.53910752968220699</v>
      </c>
      <c r="AJ14" s="25"/>
      <c r="AK14" s="25">
        <v>0.76817396638459801</v>
      </c>
      <c r="AL14" s="25">
        <v>0.53261488324135997</v>
      </c>
      <c r="AM14" s="25"/>
      <c r="AN14" s="25">
        <v>0.73638529707392897</v>
      </c>
      <c r="AO14" s="25">
        <v>0.49205710624559401</v>
      </c>
      <c r="AP14" s="25"/>
      <c r="AQ14" s="25">
        <v>0.72249413677366603</v>
      </c>
      <c r="AR14" s="25">
        <v>0.58550691074487005</v>
      </c>
      <c r="AS14" s="25">
        <v>0.48903332232767599</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S19"/>
  <sheetViews>
    <sheetView showGridLines="0" workbookViewId="0">
      <pane xSplit="2" topLeftCell="C1" activePane="topRight" state="frozen"/>
      <selection activeCell="C14" sqref="C14"/>
      <selection pane="topRight" activeCell="C14" sqref="C14"/>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225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0.152230124247663</v>
      </c>
      <c r="D9" s="14">
        <v>0.16543251315376001</v>
      </c>
      <c r="E9" s="14">
        <v>0.139198321425855</v>
      </c>
      <c r="F9" s="14"/>
      <c r="G9" s="14">
        <v>0.173799335809942</v>
      </c>
      <c r="H9" s="14">
        <v>0.19381038758143901</v>
      </c>
      <c r="I9" s="14">
        <v>0.186065454959495</v>
      </c>
      <c r="J9" s="14">
        <v>0.106593016801363</v>
      </c>
      <c r="K9" s="14">
        <v>9.3436794217380006E-2</v>
      </c>
      <c r="L9" s="14"/>
      <c r="M9" s="14">
        <v>0.177286126124473</v>
      </c>
      <c r="N9" s="14">
        <v>0.13886436152835099</v>
      </c>
      <c r="O9" s="14">
        <v>0.16977905343306199</v>
      </c>
      <c r="P9" s="14">
        <v>0.124693119601879</v>
      </c>
      <c r="Q9" s="14"/>
      <c r="R9" s="14">
        <v>0.22824564864396399</v>
      </c>
      <c r="S9" s="14">
        <v>9.5415680548506396E-2</v>
      </c>
      <c r="T9" s="14">
        <v>0.131221508283421</v>
      </c>
      <c r="U9" s="14">
        <v>0.14449311489225999</v>
      </c>
      <c r="V9" s="14">
        <v>0.184235045604902</v>
      </c>
      <c r="W9" s="14">
        <v>0.14611492888031399</v>
      </c>
      <c r="X9" s="14">
        <v>0.15588633580838901</v>
      </c>
      <c r="Y9" s="14">
        <v>0.133629807646136</v>
      </c>
      <c r="Z9" s="14">
        <v>0.13829218853757599</v>
      </c>
      <c r="AA9" s="14"/>
      <c r="AB9" s="14">
        <v>8.89599655919973E-2</v>
      </c>
      <c r="AC9" s="14">
        <v>0.122760536386801</v>
      </c>
      <c r="AD9" s="14">
        <v>0.198381546354257</v>
      </c>
      <c r="AE9" s="14">
        <v>0.233789250037228</v>
      </c>
      <c r="AF9" s="14">
        <v>0.114833324967249</v>
      </c>
      <c r="AG9" s="14"/>
      <c r="AH9" s="14">
        <v>0.25138599112932702</v>
      </c>
      <c r="AI9" s="14">
        <v>0.111868784911031</v>
      </c>
      <c r="AJ9" s="14"/>
      <c r="AK9" s="14">
        <v>0.23507860328299399</v>
      </c>
      <c r="AL9" s="14">
        <v>0.121135527826531</v>
      </c>
      <c r="AM9" s="14"/>
      <c r="AN9" s="14">
        <v>0.23146108101273899</v>
      </c>
      <c r="AO9" s="14">
        <v>8.6770134925755499E-2</v>
      </c>
      <c r="AP9" s="14"/>
      <c r="AQ9" s="14">
        <v>0.20787604992265901</v>
      </c>
      <c r="AR9" s="14">
        <v>0.125836576274658</v>
      </c>
      <c r="AS9" s="14">
        <v>0.17051618368716201</v>
      </c>
    </row>
    <row r="10" spans="2:45" x14ac:dyDescent="0.35">
      <c r="B10" s="15" t="s">
        <v>67</v>
      </c>
      <c r="C10" s="14">
        <v>0.31018152480903499</v>
      </c>
      <c r="D10" s="14">
        <v>0.34030710428797201</v>
      </c>
      <c r="E10" s="14">
        <v>0.27931546726945</v>
      </c>
      <c r="F10" s="14"/>
      <c r="G10" s="14">
        <v>0.37894692274957997</v>
      </c>
      <c r="H10" s="14">
        <v>0.30443198770983898</v>
      </c>
      <c r="I10" s="14">
        <v>0.32796543186924698</v>
      </c>
      <c r="J10" s="14">
        <v>0.28567247218672598</v>
      </c>
      <c r="K10" s="14">
        <v>0.25456947885892001</v>
      </c>
      <c r="L10" s="14"/>
      <c r="M10" s="14">
        <v>0.30283825915208601</v>
      </c>
      <c r="N10" s="14">
        <v>0.26275392207413101</v>
      </c>
      <c r="O10" s="14">
        <v>0.36557030496863402</v>
      </c>
      <c r="P10" s="14">
        <v>0.32261688901646801</v>
      </c>
      <c r="Q10" s="14"/>
      <c r="R10" s="14">
        <v>0.349496541619495</v>
      </c>
      <c r="S10" s="14">
        <v>0.32020759699783802</v>
      </c>
      <c r="T10" s="14">
        <v>0.28396609459112698</v>
      </c>
      <c r="U10" s="14">
        <v>0.31776996376157401</v>
      </c>
      <c r="V10" s="14">
        <v>0.17988601633762599</v>
      </c>
      <c r="W10" s="14">
        <v>0.39358519710274598</v>
      </c>
      <c r="X10" s="14">
        <v>0.28998472479762899</v>
      </c>
      <c r="Y10" s="14">
        <v>0.329531648378659</v>
      </c>
      <c r="Z10" s="14">
        <v>0.29710290810624501</v>
      </c>
      <c r="AA10" s="14"/>
      <c r="AB10" s="14">
        <v>0.31559831176202102</v>
      </c>
      <c r="AC10" s="14">
        <v>0.28726914931769099</v>
      </c>
      <c r="AD10" s="14">
        <v>0.30391928061562201</v>
      </c>
      <c r="AE10" s="14">
        <v>0.28758429980136202</v>
      </c>
      <c r="AF10" s="14">
        <v>0.40890907231926998</v>
      </c>
      <c r="AG10" s="14"/>
      <c r="AH10" s="14">
        <v>0.381278257459718</v>
      </c>
      <c r="AI10" s="14">
        <v>0.279592735530932</v>
      </c>
      <c r="AJ10" s="14"/>
      <c r="AK10" s="14">
        <v>0.39511697417024799</v>
      </c>
      <c r="AL10" s="14">
        <v>0.273645205906966</v>
      </c>
      <c r="AM10" s="14"/>
      <c r="AN10" s="14">
        <v>0.36213402600265199</v>
      </c>
      <c r="AO10" s="14">
        <v>0.27281719977024199</v>
      </c>
      <c r="AP10" s="14"/>
      <c r="AQ10" s="14">
        <v>0.34624909248812002</v>
      </c>
      <c r="AR10" s="14">
        <v>0.30011351520067098</v>
      </c>
      <c r="AS10" s="14">
        <v>0.28493623740650298</v>
      </c>
    </row>
    <row r="11" spans="2:45" x14ac:dyDescent="0.35">
      <c r="B11" s="15" t="s">
        <v>68</v>
      </c>
      <c r="C11" s="14">
        <v>0.21507794453187901</v>
      </c>
      <c r="D11" s="14">
        <v>0.22581217414704299</v>
      </c>
      <c r="E11" s="14">
        <v>0.20466219953304299</v>
      </c>
      <c r="F11" s="14"/>
      <c r="G11" s="14">
        <v>0.21673213494756899</v>
      </c>
      <c r="H11" s="14">
        <v>0.23364763757326101</v>
      </c>
      <c r="I11" s="14">
        <v>0.18641041194781199</v>
      </c>
      <c r="J11" s="14">
        <v>0.19604287486226399</v>
      </c>
      <c r="K11" s="14">
        <v>0.249047701699802</v>
      </c>
      <c r="L11" s="14"/>
      <c r="M11" s="14">
        <v>0.21390226281602301</v>
      </c>
      <c r="N11" s="14">
        <v>0.213712639413351</v>
      </c>
      <c r="O11" s="14">
        <v>0.23033905401722701</v>
      </c>
      <c r="P11" s="14">
        <v>0.204981517660246</v>
      </c>
      <c r="Q11" s="14"/>
      <c r="R11" s="14">
        <v>0.206736568947475</v>
      </c>
      <c r="S11" s="14">
        <v>0.221286933892473</v>
      </c>
      <c r="T11" s="14">
        <v>0.20570076498005399</v>
      </c>
      <c r="U11" s="14">
        <v>0.221997256208876</v>
      </c>
      <c r="V11" s="14">
        <v>0.228623029546207</v>
      </c>
      <c r="W11" s="14">
        <v>0.183879595525621</v>
      </c>
      <c r="X11" s="14">
        <v>0.22154140479103601</v>
      </c>
      <c r="Y11" s="14">
        <v>0.20810225858442499</v>
      </c>
      <c r="Z11" s="14">
        <v>0.23149419764672</v>
      </c>
      <c r="AA11" s="14"/>
      <c r="AB11" s="14">
        <v>0.234185698777332</v>
      </c>
      <c r="AC11" s="14">
        <v>0.21930465937792901</v>
      </c>
      <c r="AD11" s="14">
        <v>0.18546418479439999</v>
      </c>
      <c r="AE11" s="14">
        <v>0.243159361217716</v>
      </c>
      <c r="AF11" s="14">
        <v>0.23078744405295501</v>
      </c>
      <c r="AG11" s="14"/>
      <c r="AH11" s="14">
        <v>0.209116624649097</v>
      </c>
      <c r="AI11" s="14">
        <v>0.21877152102262201</v>
      </c>
      <c r="AJ11" s="14"/>
      <c r="AK11" s="14">
        <v>0.198370271318417</v>
      </c>
      <c r="AL11" s="14">
        <v>0.21639180315157</v>
      </c>
      <c r="AM11" s="14"/>
      <c r="AN11" s="14">
        <v>0.204799314081197</v>
      </c>
      <c r="AO11" s="14">
        <v>0.220833924975505</v>
      </c>
      <c r="AP11" s="14"/>
      <c r="AQ11" s="14">
        <v>0.20755130741088801</v>
      </c>
      <c r="AR11" s="14">
        <v>0.22207749645334099</v>
      </c>
      <c r="AS11" s="14">
        <v>0.19920878829139599</v>
      </c>
    </row>
    <row r="12" spans="2:45" x14ac:dyDescent="0.35">
      <c r="B12" s="15" t="s">
        <v>69</v>
      </c>
      <c r="C12" s="14">
        <v>0.28613918370986602</v>
      </c>
      <c r="D12" s="14">
        <v>0.248768488137843</v>
      </c>
      <c r="E12" s="14">
        <v>0.324438920093507</v>
      </c>
      <c r="F12" s="14"/>
      <c r="G12" s="14">
        <v>0.206769126110634</v>
      </c>
      <c r="H12" s="14">
        <v>0.23663206212626101</v>
      </c>
      <c r="I12" s="14">
        <v>0.25579665637198501</v>
      </c>
      <c r="J12" s="14">
        <v>0.37307919310167997</v>
      </c>
      <c r="K12" s="14">
        <v>0.359341689219349</v>
      </c>
      <c r="L12" s="14"/>
      <c r="M12" s="14">
        <v>0.27932906713150502</v>
      </c>
      <c r="N12" s="14">
        <v>0.36121913768221597</v>
      </c>
      <c r="O12" s="14">
        <v>0.20658706549827499</v>
      </c>
      <c r="P12" s="14">
        <v>0.281158443255557</v>
      </c>
      <c r="Q12" s="14"/>
      <c r="R12" s="14">
        <v>0.181957132459099</v>
      </c>
      <c r="S12" s="14">
        <v>0.34177896782888401</v>
      </c>
      <c r="T12" s="14">
        <v>0.34035889601320801</v>
      </c>
      <c r="U12" s="14">
        <v>0.27014062281392898</v>
      </c>
      <c r="V12" s="14">
        <v>0.37593263461436999</v>
      </c>
      <c r="W12" s="14">
        <v>0.215458885285219</v>
      </c>
      <c r="X12" s="14">
        <v>0.29415547239738499</v>
      </c>
      <c r="Y12" s="14">
        <v>0.29230567531738599</v>
      </c>
      <c r="Z12" s="14">
        <v>0.301533396406301</v>
      </c>
      <c r="AA12" s="14"/>
      <c r="AB12" s="14">
        <v>0.31130690591783999</v>
      </c>
      <c r="AC12" s="14">
        <v>0.32931535459054001</v>
      </c>
      <c r="AD12" s="14">
        <v>0.28559088953207601</v>
      </c>
      <c r="AE12" s="14">
        <v>0.218029304138142</v>
      </c>
      <c r="AF12" s="14">
        <v>0.24547015866052599</v>
      </c>
      <c r="AG12" s="14"/>
      <c r="AH12" s="14">
        <v>0.14812127144966</v>
      </c>
      <c r="AI12" s="14">
        <v>0.353303635860239</v>
      </c>
      <c r="AJ12" s="14"/>
      <c r="AK12" s="14">
        <v>0.1519908632492</v>
      </c>
      <c r="AL12" s="14">
        <v>0.35398636448079701</v>
      </c>
      <c r="AM12" s="14"/>
      <c r="AN12" s="14">
        <v>0.18342740783818701</v>
      </c>
      <c r="AO12" s="14">
        <v>0.37251327094776998</v>
      </c>
      <c r="AP12" s="14"/>
      <c r="AQ12" s="14">
        <v>0.21728661340293501</v>
      </c>
      <c r="AR12" s="14">
        <v>0.32139634811475998</v>
      </c>
      <c r="AS12" s="14">
        <v>0.29041369748664297</v>
      </c>
    </row>
    <row r="13" spans="2:45" x14ac:dyDescent="0.35">
      <c r="B13" s="15" t="s">
        <v>70</v>
      </c>
      <c r="C13" s="18">
        <v>3.6371222701557002E-2</v>
      </c>
      <c r="D13" s="18">
        <v>1.9679720273382599E-2</v>
      </c>
      <c r="E13" s="18">
        <v>5.2385091678145097E-2</v>
      </c>
      <c r="F13" s="18"/>
      <c r="G13" s="18">
        <v>2.3752480382274101E-2</v>
      </c>
      <c r="H13" s="18">
        <v>3.1477925009199798E-2</v>
      </c>
      <c r="I13" s="18">
        <v>4.3762044851460298E-2</v>
      </c>
      <c r="J13" s="18">
        <v>3.8612443047967099E-2</v>
      </c>
      <c r="K13" s="18">
        <v>4.36043360045495E-2</v>
      </c>
      <c r="L13" s="18"/>
      <c r="M13" s="18">
        <v>2.6644284775912099E-2</v>
      </c>
      <c r="N13" s="18">
        <v>2.34499393019501E-2</v>
      </c>
      <c r="O13" s="18">
        <v>2.7724522082801999E-2</v>
      </c>
      <c r="P13" s="18">
        <v>6.6550030465849605E-2</v>
      </c>
      <c r="Q13" s="18"/>
      <c r="R13" s="18">
        <v>3.3564108329966501E-2</v>
      </c>
      <c r="S13" s="18">
        <v>2.1310820732299101E-2</v>
      </c>
      <c r="T13" s="18">
        <v>3.87527361321909E-2</v>
      </c>
      <c r="U13" s="18">
        <v>4.5599042323361698E-2</v>
      </c>
      <c r="V13" s="18">
        <v>3.1323273896895001E-2</v>
      </c>
      <c r="W13" s="18">
        <v>6.0961393206100299E-2</v>
      </c>
      <c r="X13" s="18">
        <v>3.8432062205561397E-2</v>
      </c>
      <c r="Y13" s="18">
        <v>3.6430610073394099E-2</v>
      </c>
      <c r="Z13" s="18">
        <v>3.1577309303158198E-2</v>
      </c>
      <c r="AA13" s="18"/>
      <c r="AB13" s="18">
        <v>4.9949117950810598E-2</v>
      </c>
      <c r="AC13" s="18">
        <v>4.1350300327038701E-2</v>
      </c>
      <c r="AD13" s="18">
        <v>2.6644098703645099E-2</v>
      </c>
      <c r="AE13" s="18">
        <v>1.7437784805552099E-2</v>
      </c>
      <c r="AF13" s="18">
        <v>0</v>
      </c>
      <c r="AG13" s="18"/>
      <c r="AH13" s="18">
        <v>1.00978553121983E-2</v>
      </c>
      <c r="AI13" s="18">
        <v>3.6463322675174999E-2</v>
      </c>
      <c r="AJ13" s="18"/>
      <c r="AK13" s="18">
        <v>1.9443287979141501E-2</v>
      </c>
      <c r="AL13" s="18">
        <v>3.4841098634135703E-2</v>
      </c>
      <c r="AM13" s="18"/>
      <c r="AN13" s="18">
        <v>1.8178171065224499E-2</v>
      </c>
      <c r="AO13" s="18">
        <v>4.7065469380727899E-2</v>
      </c>
      <c r="AP13" s="18"/>
      <c r="AQ13" s="18">
        <v>2.1036936775398401E-2</v>
      </c>
      <c r="AR13" s="18">
        <v>3.0576063956570702E-2</v>
      </c>
      <c r="AS13" s="18">
        <v>5.4925093128295799E-2</v>
      </c>
    </row>
    <row r="14" spans="2:45" x14ac:dyDescent="0.35">
      <c r="B14" s="15" t="s">
        <v>71</v>
      </c>
      <c r="C14" s="25">
        <v>0.46241164905669802</v>
      </c>
      <c r="D14" s="25">
        <v>0.50573961744173102</v>
      </c>
      <c r="E14" s="25">
        <v>0.41851378869530498</v>
      </c>
      <c r="F14" s="25"/>
      <c r="G14" s="25">
        <v>0.55274625855952197</v>
      </c>
      <c r="H14" s="25">
        <v>0.49824237529127802</v>
      </c>
      <c r="I14" s="25">
        <v>0.51403088682874198</v>
      </c>
      <c r="J14" s="25">
        <v>0.392265488988089</v>
      </c>
      <c r="K14" s="25">
        <v>0.3480062730763</v>
      </c>
      <c r="L14" s="25"/>
      <c r="M14" s="25">
        <v>0.48012438527655998</v>
      </c>
      <c r="N14" s="25">
        <v>0.40161828360248197</v>
      </c>
      <c r="O14" s="25">
        <v>0.53534935840169595</v>
      </c>
      <c r="P14" s="25">
        <v>0.44731000861834702</v>
      </c>
      <c r="Q14" s="25"/>
      <c r="R14" s="25">
        <v>0.57774219026345897</v>
      </c>
      <c r="S14" s="25">
        <v>0.41562327754634498</v>
      </c>
      <c r="T14" s="25">
        <v>0.41518760287454698</v>
      </c>
      <c r="U14" s="25">
        <v>0.46226307865383398</v>
      </c>
      <c r="V14" s="25">
        <v>0.36412106194252802</v>
      </c>
      <c r="W14" s="25">
        <v>0.53970012598306005</v>
      </c>
      <c r="X14" s="25">
        <v>0.445871060606018</v>
      </c>
      <c r="Y14" s="25">
        <v>0.46316145602479403</v>
      </c>
      <c r="Z14" s="25">
        <v>0.43539509664382098</v>
      </c>
      <c r="AA14" s="25"/>
      <c r="AB14" s="25">
        <v>0.404558277354018</v>
      </c>
      <c r="AC14" s="25">
        <v>0.410029685704492</v>
      </c>
      <c r="AD14" s="25">
        <v>0.50230082696987899</v>
      </c>
      <c r="AE14" s="25">
        <v>0.52137354983858997</v>
      </c>
      <c r="AF14" s="25">
        <v>0.52374239728651895</v>
      </c>
      <c r="AG14" s="25"/>
      <c r="AH14" s="25">
        <v>0.63266424858904402</v>
      </c>
      <c r="AI14" s="25">
        <v>0.39146152044196397</v>
      </c>
      <c r="AJ14" s="25"/>
      <c r="AK14" s="25">
        <v>0.63019557745324195</v>
      </c>
      <c r="AL14" s="25">
        <v>0.39478073373349698</v>
      </c>
      <c r="AM14" s="25"/>
      <c r="AN14" s="25">
        <v>0.59359510701539198</v>
      </c>
      <c r="AO14" s="25">
        <v>0.35958733469599802</v>
      </c>
      <c r="AP14" s="25"/>
      <c r="AQ14" s="25">
        <v>0.55412514241077804</v>
      </c>
      <c r="AR14" s="25">
        <v>0.42595009147532897</v>
      </c>
      <c r="AS14" s="25">
        <v>0.45545242109366502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S19"/>
  <sheetViews>
    <sheetView showGridLines="0" workbookViewId="0">
      <pane xSplit="2" topLeftCell="C1" activePane="topRight" state="frozen"/>
      <selection activeCell="C14" sqref="C14"/>
      <selection pane="topRight" activeCell="C14" sqref="C14"/>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226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0.12512388874514799</v>
      </c>
      <c r="D9" s="14">
        <v>0.14833008623744701</v>
      </c>
      <c r="E9" s="14">
        <v>0.101937031667884</v>
      </c>
      <c r="F9" s="14"/>
      <c r="G9" s="14">
        <v>0.15763667615985799</v>
      </c>
      <c r="H9" s="14">
        <v>0.192784486618992</v>
      </c>
      <c r="I9" s="14">
        <v>0.14171975437873599</v>
      </c>
      <c r="J9" s="14">
        <v>8.6117093108802903E-2</v>
      </c>
      <c r="K9" s="14">
        <v>3.5954533680230598E-2</v>
      </c>
      <c r="L9" s="14"/>
      <c r="M9" s="14">
        <v>0.163412054111818</v>
      </c>
      <c r="N9" s="14">
        <v>0.105734529365209</v>
      </c>
      <c r="O9" s="14">
        <v>0.14579521727151801</v>
      </c>
      <c r="P9" s="14">
        <v>8.6288703301474895E-2</v>
      </c>
      <c r="Q9" s="14"/>
      <c r="R9" s="14">
        <v>0.20499349740155401</v>
      </c>
      <c r="S9" s="14">
        <v>7.5122044321445799E-2</v>
      </c>
      <c r="T9" s="14">
        <v>7.6418118104630395E-2</v>
      </c>
      <c r="U9" s="14">
        <v>0.11781784616699401</v>
      </c>
      <c r="V9" s="14">
        <v>0.14237327048854401</v>
      </c>
      <c r="W9" s="14">
        <v>0.160280570337962</v>
      </c>
      <c r="X9" s="14">
        <v>9.3484138590661597E-2</v>
      </c>
      <c r="Y9" s="14">
        <v>0.117842919510095</v>
      </c>
      <c r="Z9" s="14">
        <v>0.120097060309881</v>
      </c>
      <c r="AA9" s="14"/>
      <c r="AB9" s="14">
        <v>8.1864741123029702E-2</v>
      </c>
      <c r="AC9" s="14">
        <v>8.2763151813602498E-2</v>
      </c>
      <c r="AD9" s="14">
        <v>0.15495359874004899</v>
      </c>
      <c r="AE9" s="14">
        <v>0.222371089439071</v>
      </c>
      <c r="AF9" s="14">
        <v>0.21888688206224999</v>
      </c>
      <c r="AG9" s="14"/>
      <c r="AH9" s="14">
        <v>0.251563200673668</v>
      </c>
      <c r="AI9" s="14">
        <v>7.3730191871725095E-2</v>
      </c>
      <c r="AJ9" s="14"/>
      <c r="AK9" s="14">
        <v>0.249966002760969</v>
      </c>
      <c r="AL9" s="14">
        <v>7.6300761783144502E-2</v>
      </c>
      <c r="AM9" s="14"/>
      <c r="AN9" s="14">
        <v>0.20399717627719599</v>
      </c>
      <c r="AO9" s="14">
        <v>6.2188459940750902E-2</v>
      </c>
      <c r="AP9" s="14"/>
      <c r="AQ9" s="14">
        <v>0.20073855394998899</v>
      </c>
      <c r="AR9" s="14">
        <v>9.9263320660585797E-2</v>
      </c>
      <c r="AS9" s="14">
        <v>0.10856789252273299</v>
      </c>
    </row>
    <row r="10" spans="2:45" x14ac:dyDescent="0.35">
      <c r="B10" s="15" t="s">
        <v>67</v>
      </c>
      <c r="C10" s="14">
        <v>0.25703867095011801</v>
      </c>
      <c r="D10" s="14">
        <v>0.27539145495248601</v>
      </c>
      <c r="E10" s="14">
        <v>0.237955945697364</v>
      </c>
      <c r="F10" s="14"/>
      <c r="G10" s="14">
        <v>0.31053163244716903</v>
      </c>
      <c r="H10" s="14">
        <v>0.2872584309963</v>
      </c>
      <c r="I10" s="14">
        <v>0.270167208327457</v>
      </c>
      <c r="J10" s="14">
        <v>0.206113994433682</v>
      </c>
      <c r="K10" s="14">
        <v>0.21112182237407401</v>
      </c>
      <c r="L10" s="14"/>
      <c r="M10" s="14">
        <v>0.28583414688076297</v>
      </c>
      <c r="N10" s="14">
        <v>0.243269566979746</v>
      </c>
      <c r="O10" s="14">
        <v>0.24078736366426601</v>
      </c>
      <c r="P10" s="14">
        <v>0.25744298203041199</v>
      </c>
      <c r="Q10" s="14"/>
      <c r="R10" s="14">
        <v>0.30302500274650102</v>
      </c>
      <c r="S10" s="14">
        <v>0.236070988524993</v>
      </c>
      <c r="T10" s="14">
        <v>0.241092793116225</v>
      </c>
      <c r="U10" s="14">
        <v>0.24073367748312</v>
      </c>
      <c r="V10" s="14">
        <v>0.208074235842582</v>
      </c>
      <c r="W10" s="14">
        <v>0.31455222418268602</v>
      </c>
      <c r="X10" s="14">
        <v>0.21581518271165001</v>
      </c>
      <c r="Y10" s="14">
        <v>0.220654711819295</v>
      </c>
      <c r="Z10" s="14">
        <v>0.287604378110699</v>
      </c>
      <c r="AA10" s="14"/>
      <c r="AB10" s="14">
        <v>0.24633130335498499</v>
      </c>
      <c r="AC10" s="14">
        <v>0.248872574617714</v>
      </c>
      <c r="AD10" s="14">
        <v>0.27146828426508801</v>
      </c>
      <c r="AE10" s="14">
        <v>0.24971687467523301</v>
      </c>
      <c r="AF10" s="14">
        <v>0.28923759551699701</v>
      </c>
      <c r="AG10" s="14"/>
      <c r="AH10" s="14">
        <v>0.33194817837329299</v>
      </c>
      <c r="AI10" s="14">
        <v>0.223469196239131</v>
      </c>
      <c r="AJ10" s="14"/>
      <c r="AK10" s="14">
        <v>0.361290708011127</v>
      </c>
      <c r="AL10" s="14">
        <v>0.205994726556955</v>
      </c>
      <c r="AM10" s="14"/>
      <c r="AN10" s="14">
        <v>0.33262457321944799</v>
      </c>
      <c r="AO10" s="14">
        <v>0.19639510802230001</v>
      </c>
      <c r="AP10" s="14"/>
      <c r="AQ10" s="14">
        <v>0.30775500426661501</v>
      </c>
      <c r="AR10" s="14">
        <v>0.235490948733248</v>
      </c>
      <c r="AS10" s="14">
        <v>0.26744410388502599</v>
      </c>
    </row>
    <row r="11" spans="2:45" x14ac:dyDescent="0.35">
      <c r="B11" s="15" t="s">
        <v>68</v>
      </c>
      <c r="C11" s="14">
        <v>0.21114650326731399</v>
      </c>
      <c r="D11" s="14">
        <v>0.22522771902282901</v>
      </c>
      <c r="E11" s="14">
        <v>0.19734328580220001</v>
      </c>
      <c r="F11" s="14"/>
      <c r="G11" s="14">
        <v>0.23416978883506501</v>
      </c>
      <c r="H11" s="14">
        <v>0.213927457613665</v>
      </c>
      <c r="I11" s="14">
        <v>0.18523597408467099</v>
      </c>
      <c r="J11" s="14">
        <v>0.19517444386414001</v>
      </c>
      <c r="K11" s="14">
        <v>0.23532534455085899</v>
      </c>
      <c r="L11" s="14"/>
      <c r="M11" s="14">
        <v>0.19942505594850499</v>
      </c>
      <c r="N11" s="14">
        <v>0.21936993383309999</v>
      </c>
      <c r="O11" s="14">
        <v>0.20450116660182499</v>
      </c>
      <c r="P11" s="14">
        <v>0.22287267848011999</v>
      </c>
      <c r="Q11" s="14"/>
      <c r="R11" s="14">
        <v>0.20956478029360801</v>
      </c>
      <c r="S11" s="14">
        <v>0.19846395189420701</v>
      </c>
      <c r="T11" s="14">
        <v>0.20682159939087499</v>
      </c>
      <c r="U11" s="14">
        <v>0.25814239436984399</v>
      </c>
      <c r="V11" s="14">
        <v>0.242270147922903</v>
      </c>
      <c r="W11" s="14">
        <v>0.13962044023572201</v>
      </c>
      <c r="X11" s="14">
        <v>0.25466930046305702</v>
      </c>
      <c r="Y11" s="14">
        <v>0.20880001171514201</v>
      </c>
      <c r="Z11" s="14">
        <v>0.193317118722582</v>
      </c>
      <c r="AA11" s="14"/>
      <c r="AB11" s="14">
        <v>0.20290938783031701</v>
      </c>
      <c r="AC11" s="14">
        <v>0.217955532754085</v>
      </c>
      <c r="AD11" s="14">
        <v>0.20421079812262999</v>
      </c>
      <c r="AE11" s="14">
        <v>0.22474148257617799</v>
      </c>
      <c r="AF11" s="14">
        <v>0.209611103406146</v>
      </c>
      <c r="AG11" s="14"/>
      <c r="AH11" s="14">
        <v>0.21233120366212299</v>
      </c>
      <c r="AI11" s="14">
        <v>0.21198829096719199</v>
      </c>
      <c r="AJ11" s="14"/>
      <c r="AK11" s="14">
        <v>0.17378771618830099</v>
      </c>
      <c r="AL11" s="14">
        <v>0.223302650033496</v>
      </c>
      <c r="AM11" s="14"/>
      <c r="AN11" s="14">
        <v>0.20806066419667599</v>
      </c>
      <c r="AO11" s="14">
        <v>0.21318780130328899</v>
      </c>
      <c r="AP11" s="14"/>
      <c r="AQ11" s="14">
        <v>0.19794333901518299</v>
      </c>
      <c r="AR11" s="14">
        <v>0.20815814573988001</v>
      </c>
      <c r="AS11" s="14">
        <v>0.232142418915676</v>
      </c>
    </row>
    <row r="12" spans="2:45" x14ac:dyDescent="0.35">
      <c r="B12" s="15" t="s">
        <v>69</v>
      </c>
      <c r="C12" s="14">
        <v>0.363189934611717</v>
      </c>
      <c r="D12" s="14">
        <v>0.32792218441478099</v>
      </c>
      <c r="E12" s="14">
        <v>0.39951786947852802</v>
      </c>
      <c r="F12" s="14"/>
      <c r="G12" s="14">
        <v>0.260391876548628</v>
      </c>
      <c r="H12" s="14">
        <v>0.26476294355147501</v>
      </c>
      <c r="I12" s="14">
        <v>0.35375107527646199</v>
      </c>
      <c r="J12" s="14">
        <v>0.47773876905919199</v>
      </c>
      <c r="K12" s="14">
        <v>0.46119345041054099</v>
      </c>
      <c r="L12" s="14"/>
      <c r="M12" s="14">
        <v>0.32982309332258403</v>
      </c>
      <c r="N12" s="14">
        <v>0.39600023965110198</v>
      </c>
      <c r="O12" s="14">
        <v>0.36876624600526098</v>
      </c>
      <c r="P12" s="14">
        <v>0.35804479731720801</v>
      </c>
      <c r="Q12" s="14"/>
      <c r="R12" s="14">
        <v>0.24055925991500399</v>
      </c>
      <c r="S12" s="14">
        <v>0.45548495624965701</v>
      </c>
      <c r="T12" s="14">
        <v>0.42383497471300702</v>
      </c>
      <c r="U12" s="14">
        <v>0.32790752346830498</v>
      </c>
      <c r="V12" s="14">
        <v>0.36735632384581002</v>
      </c>
      <c r="W12" s="14">
        <v>0.31419877587186801</v>
      </c>
      <c r="X12" s="14">
        <v>0.41634536486596102</v>
      </c>
      <c r="Y12" s="14">
        <v>0.39537817838793099</v>
      </c>
      <c r="Z12" s="14">
        <v>0.365400214781465</v>
      </c>
      <c r="AA12" s="14"/>
      <c r="AB12" s="14">
        <v>0.41367555338601097</v>
      </c>
      <c r="AC12" s="14">
        <v>0.39756195124606702</v>
      </c>
      <c r="AD12" s="14">
        <v>0.34069439401541002</v>
      </c>
      <c r="AE12" s="14">
        <v>0.286310398303809</v>
      </c>
      <c r="AF12" s="14">
        <v>0.25492379266412102</v>
      </c>
      <c r="AG12" s="14"/>
      <c r="AH12" s="14">
        <v>0.18861823131879299</v>
      </c>
      <c r="AI12" s="14">
        <v>0.44771196154291798</v>
      </c>
      <c r="AJ12" s="14"/>
      <c r="AK12" s="14">
        <v>0.187388786812894</v>
      </c>
      <c r="AL12" s="14">
        <v>0.455768867658915</v>
      </c>
      <c r="AM12" s="14"/>
      <c r="AN12" s="14">
        <v>0.24011841795861699</v>
      </c>
      <c r="AO12" s="14">
        <v>0.46711114130404302</v>
      </c>
      <c r="AP12" s="14"/>
      <c r="AQ12" s="14">
        <v>0.271244718741943</v>
      </c>
      <c r="AR12" s="14">
        <v>0.41869673521852702</v>
      </c>
      <c r="AS12" s="14">
        <v>0.33042512809681202</v>
      </c>
    </row>
    <row r="13" spans="2:45" x14ac:dyDescent="0.35">
      <c r="B13" s="15" t="s">
        <v>70</v>
      </c>
      <c r="C13" s="18">
        <v>4.3501002425703997E-2</v>
      </c>
      <c r="D13" s="18">
        <v>2.31285553724563E-2</v>
      </c>
      <c r="E13" s="18">
        <v>6.3245867354024196E-2</v>
      </c>
      <c r="F13" s="18"/>
      <c r="G13" s="18">
        <v>3.7270026009280199E-2</v>
      </c>
      <c r="H13" s="18">
        <v>4.1266681219567003E-2</v>
      </c>
      <c r="I13" s="18">
        <v>4.9125987932673497E-2</v>
      </c>
      <c r="J13" s="18">
        <v>3.4855699534183202E-2</v>
      </c>
      <c r="K13" s="18">
        <v>5.6404848984294799E-2</v>
      </c>
      <c r="L13" s="18"/>
      <c r="M13" s="18">
        <v>2.1505649736329301E-2</v>
      </c>
      <c r="N13" s="18">
        <v>3.5625730170843202E-2</v>
      </c>
      <c r="O13" s="18">
        <v>4.01500064571296E-2</v>
      </c>
      <c r="P13" s="18">
        <v>7.53508388707856E-2</v>
      </c>
      <c r="Q13" s="18"/>
      <c r="R13" s="18">
        <v>4.1857459643333497E-2</v>
      </c>
      <c r="S13" s="18">
        <v>3.4858059009697601E-2</v>
      </c>
      <c r="T13" s="18">
        <v>5.1832514675263001E-2</v>
      </c>
      <c r="U13" s="18">
        <v>5.53985585117358E-2</v>
      </c>
      <c r="V13" s="18">
        <v>3.9926021900160397E-2</v>
      </c>
      <c r="W13" s="18">
        <v>7.13479893717619E-2</v>
      </c>
      <c r="X13" s="18">
        <v>1.9686013368670398E-2</v>
      </c>
      <c r="Y13" s="18">
        <v>5.7324178567536799E-2</v>
      </c>
      <c r="Z13" s="18">
        <v>3.3581228075373899E-2</v>
      </c>
      <c r="AA13" s="18"/>
      <c r="AB13" s="18">
        <v>5.5219014305657302E-2</v>
      </c>
      <c r="AC13" s="18">
        <v>5.2846789568531199E-2</v>
      </c>
      <c r="AD13" s="18">
        <v>2.8672924856824399E-2</v>
      </c>
      <c r="AE13" s="18">
        <v>1.68601550057094E-2</v>
      </c>
      <c r="AF13" s="18">
        <v>2.7340626350486799E-2</v>
      </c>
      <c r="AG13" s="18"/>
      <c r="AH13" s="18">
        <v>1.5539185972122E-2</v>
      </c>
      <c r="AI13" s="18">
        <v>4.3100359379033802E-2</v>
      </c>
      <c r="AJ13" s="18"/>
      <c r="AK13" s="18">
        <v>2.7566786226709199E-2</v>
      </c>
      <c r="AL13" s="18">
        <v>3.86329939674891E-2</v>
      </c>
      <c r="AM13" s="18"/>
      <c r="AN13" s="18">
        <v>1.5199168348064101E-2</v>
      </c>
      <c r="AO13" s="18">
        <v>6.1117489429617297E-2</v>
      </c>
      <c r="AP13" s="18"/>
      <c r="AQ13" s="18">
        <v>2.2318384026270201E-2</v>
      </c>
      <c r="AR13" s="18">
        <v>3.8390849647758303E-2</v>
      </c>
      <c r="AS13" s="18">
        <v>6.14204565797518E-2</v>
      </c>
    </row>
    <row r="14" spans="2:45" x14ac:dyDescent="0.35">
      <c r="B14" s="15" t="s">
        <v>71</v>
      </c>
      <c r="C14" s="25">
        <v>0.38216255969526602</v>
      </c>
      <c r="D14" s="25">
        <v>0.42372154118993299</v>
      </c>
      <c r="E14" s="25">
        <v>0.33989297736524798</v>
      </c>
      <c r="F14" s="25"/>
      <c r="G14" s="25">
        <v>0.46816830860702702</v>
      </c>
      <c r="H14" s="25">
        <v>0.480042917615293</v>
      </c>
      <c r="I14" s="25">
        <v>0.41188696270619302</v>
      </c>
      <c r="J14" s="25">
        <v>0.292231087542485</v>
      </c>
      <c r="K14" s="25">
        <v>0.247076356054305</v>
      </c>
      <c r="L14" s="25"/>
      <c r="M14" s="25">
        <v>0.449246200992581</v>
      </c>
      <c r="N14" s="25">
        <v>0.34900409634495499</v>
      </c>
      <c r="O14" s="25">
        <v>0.38658258093578401</v>
      </c>
      <c r="P14" s="25">
        <v>0.34373168533188603</v>
      </c>
      <c r="Q14" s="25"/>
      <c r="R14" s="25">
        <v>0.50801850014805405</v>
      </c>
      <c r="S14" s="25">
        <v>0.31119303284643901</v>
      </c>
      <c r="T14" s="25">
        <v>0.31751091122085501</v>
      </c>
      <c r="U14" s="25">
        <v>0.358551523650115</v>
      </c>
      <c r="V14" s="25">
        <v>0.35044750633112598</v>
      </c>
      <c r="W14" s="25">
        <v>0.47483279452064697</v>
      </c>
      <c r="X14" s="25">
        <v>0.30929932130231202</v>
      </c>
      <c r="Y14" s="25">
        <v>0.33849763132938998</v>
      </c>
      <c r="Z14" s="25">
        <v>0.40770143842057999</v>
      </c>
      <c r="AA14" s="25"/>
      <c r="AB14" s="25">
        <v>0.32819604447801498</v>
      </c>
      <c r="AC14" s="25">
        <v>0.331635726431317</v>
      </c>
      <c r="AD14" s="25">
        <v>0.426421883005136</v>
      </c>
      <c r="AE14" s="25">
        <v>0.47208796411430398</v>
      </c>
      <c r="AF14" s="25">
        <v>0.50812447757924595</v>
      </c>
      <c r="AG14" s="25"/>
      <c r="AH14" s="25">
        <v>0.58351137904696104</v>
      </c>
      <c r="AI14" s="25">
        <v>0.297199388110856</v>
      </c>
      <c r="AJ14" s="25"/>
      <c r="AK14" s="25">
        <v>0.61125671077209598</v>
      </c>
      <c r="AL14" s="25">
        <v>0.28229548834009999</v>
      </c>
      <c r="AM14" s="25"/>
      <c r="AN14" s="25">
        <v>0.53662174949664398</v>
      </c>
      <c r="AO14" s="25">
        <v>0.25858356796304999</v>
      </c>
      <c r="AP14" s="25"/>
      <c r="AQ14" s="25">
        <v>0.50849355821660402</v>
      </c>
      <c r="AR14" s="25">
        <v>0.33475426939383401</v>
      </c>
      <c r="AS14" s="25">
        <v>0.37601199640776001</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S19"/>
  <sheetViews>
    <sheetView showGridLines="0" workbookViewId="0">
      <pane xSplit="2" topLeftCell="C1" activePane="topRight" state="frozen"/>
      <selection activeCell="C14" sqref="C14"/>
      <selection pane="topRight" activeCell="C14" sqref="C14"/>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227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0.166761085500782</v>
      </c>
      <c r="D9" s="14">
        <v>0.184601889111731</v>
      </c>
      <c r="E9" s="14">
        <v>0.14801758716547</v>
      </c>
      <c r="F9" s="14"/>
      <c r="G9" s="14">
        <v>0.21298632514777799</v>
      </c>
      <c r="H9" s="14">
        <v>0.21350562644338</v>
      </c>
      <c r="I9" s="14">
        <v>0.172687998760989</v>
      </c>
      <c r="J9" s="14">
        <v>0.14187684371625001</v>
      </c>
      <c r="K9" s="14">
        <v>8.4877066223394804E-2</v>
      </c>
      <c r="L9" s="14"/>
      <c r="M9" s="14">
        <v>0.223886004495715</v>
      </c>
      <c r="N9" s="14">
        <v>0.13147921058523099</v>
      </c>
      <c r="O9" s="14">
        <v>0.16292477321795601</v>
      </c>
      <c r="P9" s="14">
        <v>0.14649678507361</v>
      </c>
      <c r="Q9" s="14"/>
      <c r="R9" s="14">
        <v>0.24108263909216901</v>
      </c>
      <c r="S9" s="14">
        <v>0.135869212537918</v>
      </c>
      <c r="T9" s="14">
        <v>0.15056431052748001</v>
      </c>
      <c r="U9" s="14">
        <v>0.139048753167128</v>
      </c>
      <c r="V9" s="14">
        <v>0.159209534401522</v>
      </c>
      <c r="W9" s="14">
        <v>0.19136052020413499</v>
      </c>
      <c r="X9" s="14">
        <v>0.100572305118672</v>
      </c>
      <c r="Y9" s="14">
        <v>0.17766786052877101</v>
      </c>
      <c r="Z9" s="14">
        <v>0.182235056188292</v>
      </c>
      <c r="AA9" s="14"/>
      <c r="AB9" s="14">
        <v>0.127664048760634</v>
      </c>
      <c r="AC9" s="14">
        <v>0.120661752090417</v>
      </c>
      <c r="AD9" s="14">
        <v>0.19181618680775001</v>
      </c>
      <c r="AE9" s="14">
        <v>0.244053088682196</v>
      </c>
      <c r="AF9" s="14">
        <v>0.34416674835237399</v>
      </c>
      <c r="AG9" s="14"/>
      <c r="AH9" s="14">
        <v>0.278339846778484</v>
      </c>
      <c r="AI9" s="14">
        <v>0.12575686968300601</v>
      </c>
      <c r="AJ9" s="14"/>
      <c r="AK9" s="14">
        <v>0.279456130960063</v>
      </c>
      <c r="AL9" s="14">
        <v>0.119053352827156</v>
      </c>
      <c r="AM9" s="14"/>
      <c r="AN9" s="14">
        <v>0.25182407805159002</v>
      </c>
      <c r="AO9" s="14">
        <v>9.9869265413438005E-2</v>
      </c>
      <c r="AP9" s="14"/>
      <c r="AQ9" s="14">
        <v>0.209323029976378</v>
      </c>
      <c r="AR9" s="14">
        <v>0.14624444191677699</v>
      </c>
      <c r="AS9" s="14">
        <v>0.19478918016476801</v>
      </c>
    </row>
    <row r="10" spans="2:45" x14ac:dyDescent="0.35">
      <c r="B10" s="15" t="s">
        <v>67</v>
      </c>
      <c r="C10" s="14">
        <v>0.349436327688395</v>
      </c>
      <c r="D10" s="14">
        <v>0.36990609766732402</v>
      </c>
      <c r="E10" s="14">
        <v>0.32945435552666602</v>
      </c>
      <c r="F10" s="14"/>
      <c r="G10" s="14">
        <v>0.41974922708011703</v>
      </c>
      <c r="H10" s="14">
        <v>0.37274215250324599</v>
      </c>
      <c r="I10" s="14">
        <v>0.37880686523302198</v>
      </c>
      <c r="J10" s="14">
        <v>0.26975609797663602</v>
      </c>
      <c r="K10" s="14">
        <v>0.31006797365387601</v>
      </c>
      <c r="L10" s="14"/>
      <c r="M10" s="14">
        <v>0.36011507684766703</v>
      </c>
      <c r="N10" s="14">
        <v>0.36089152400459501</v>
      </c>
      <c r="O10" s="14">
        <v>0.37927342820257098</v>
      </c>
      <c r="P10" s="14">
        <v>0.30308576530555698</v>
      </c>
      <c r="Q10" s="14"/>
      <c r="R10" s="14">
        <v>0.38770986356453102</v>
      </c>
      <c r="S10" s="14">
        <v>0.30227628491041098</v>
      </c>
      <c r="T10" s="14">
        <v>0.33732932200016003</v>
      </c>
      <c r="U10" s="14">
        <v>0.31919968681429001</v>
      </c>
      <c r="V10" s="14">
        <v>0.34760966540071703</v>
      </c>
      <c r="W10" s="14">
        <v>0.40911725178896202</v>
      </c>
      <c r="X10" s="14">
        <v>0.36948412615967202</v>
      </c>
      <c r="Y10" s="14">
        <v>0.380440757823512</v>
      </c>
      <c r="Z10" s="14">
        <v>0.323098624184605</v>
      </c>
      <c r="AA10" s="14"/>
      <c r="AB10" s="14">
        <v>0.28063991647116199</v>
      </c>
      <c r="AC10" s="14">
        <v>0.34548108072942801</v>
      </c>
      <c r="AD10" s="14">
        <v>0.37983539397497401</v>
      </c>
      <c r="AE10" s="14">
        <v>0.39471610493451498</v>
      </c>
      <c r="AF10" s="14">
        <v>0.34361606913571402</v>
      </c>
      <c r="AG10" s="14"/>
      <c r="AH10" s="14">
        <v>0.43662536376279198</v>
      </c>
      <c r="AI10" s="14">
        <v>0.308815763667393</v>
      </c>
      <c r="AJ10" s="14"/>
      <c r="AK10" s="14">
        <v>0.45033518350743101</v>
      </c>
      <c r="AL10" s="14">
        <v>0.30436867091890002</v>
      </c>
      <c r="AM10" s="14"/>
      <c r="AN10" s="14">
        <v>0.40802671628342402</v>
      </c>
      <c r="AO10" s="14">
        <v>0.304242451482723</v>
      </c>
      <c r="AP10" s="14"/>
      <c r="AQ10" s="14">
        <v>0.41048269158524803</v>
      </c>
      <c r="AR10" s="14">
        <v>0.33456145079399702</v>
      </c>
      <c r="AS10" s="14">
        <v>0.30372166816944701</v>
      </c>
    </row>
    <row r="11" spans="2:45" x14ac:dyDescent="0.35">
      <c r="B11" s="15" t="s">
        <v>68</v>
      </c>
      <c r="C11" s="14">
        <v>0.21329310291824999</v>
      </c>
      <c r="D11" s="14">
        <v>0.216961141003852</v>
      </c>
      <c r="E11" s="14">
        <v>0.21000916669524899</v>
      </c>
      <c r="F11" s="14"/>
      <c r="G11" s="14">
        <v>0.19779803149177599</v>
      </c>
      <c r="H11" s="14">
        <v>0.22310283105808601</v>
      </c>
      <c r="I11" s="14">
        <v>0.200529924269645</v>
      </c>
      <c r="J11" s="14">
        <v>0.22324115483860901</v>
      </c>
      <c r="K11" s="14">
        <v>0.220652088240535</v>
      </c>
      <c r="L11" s="14"/>
      <c r="M11" s="14">
        <v>0.20230527748663299</v>
      </c>
      <c r="N11" s="14">
        <v>0.228990904680311</v>
      </c>
      <c r="O11" s="14">
        <v>0.20491543428204601</v>
      </c>
      <c r="P11" s="14">
        <v>0.21398390697333999</v>
      </c>
      <c r="Q11" s="14"/>
      <c r="R11" s="14">
        <v>0.206723702631257</v>
      </c>
      <c r="S11" s="14">
        <v>0.232297069919921</v>
      </c>
      <c r="T11" s="14">
        <v>0.19884475126814799</v>
      </c>
      <c r="U11" s="14">
        <v>0.26412631986566998</v>
      </c>
      <c r="V11" s="14">
        <v>0.18254650286926499</v>
      </c>
      <c r="W11" s="14">
        <v>0.155066801134633</v>
      </c>
      <c r="X11" s="14">
        <v>0.24351151689714501</v>
      </c>
      <c r="Y11" s="14">
        <v>0.24129556378707401</v>
      </c>
      <c r="Z11" s="14">
        <v>0.19824615470233101</v>
      </c>
      <c r="AA11" s="14"/>
      <c r="AB11" s="14">
        <v>0.22144943051442001</v>
      </c>
      <c r="AC11" s="14">
        <v>0.23677919432380401</v>
      </c>
      <c r="AD11" s="14">
        <v>0.20910372700444199</v>
      </c>
      <c r="AE11" s="14">
        <v>0.18650771026927401</v>
      </c>
      <c r="AF11" s="14">
        <v>0.15180685575869299</v>
      </c>
      <c r="AG11" s="14"/>
      <c r="AH11" s="14">
        <v>0.170778875513762</v>
      </c>
      <c r="AI11" s="14">
        <v>0.22815414725550401</v>
      </c>
      <c r="AJ11" s="14"/>
      <c r="AK11" s="14">
        <v>0.15316739041201</v>
      </c>
      <c r="AL11" s="14">
        <v>0.236099686152065</v>
      </c>
      <c r="AM11" s="14"/>
      <c r="AN11" s="14">
        <v>0.17760270840801001</v>
      </c>
      <c r="AO11" s="14">
        <v>0.23928585984885001</v>
      </c>
      <c r="AP11" s="14"/>
      <c r="AQ11" s="14">
        <v>0.18132511364620099</v>
      </c>
      <c r="AR11" s="14">
        <v>0.22012656433142599</v>
      </c>
      <c r="AS11" s="14">
        <v>0.23177412725966801</v>
      </c>
    </row>
    <row r="12" spans="2:45" x14ac:dyDescent="0.35">
      <c r="B12" s="15" t="s">
        <v>69</v>
      </c>
      <c r="C12" s="14">
        <v>0.224507576321826</v>
      </c>
      <c r="D12" s="14">
        <v>0.19897370039805701</v>
      </c>
      <c r="E12" s="14">
        <v>0.25073333152892502</v>
      </c>
      <c r="F12" s="14"/>
      <c r="G12" s="14">
        <v>0.13862228560290299</v>
      </c>
      <c r="H12" s="14">
        <v>0.139381040598997</v>
      </c>
      <c r="I12" s="14">
        <v>0.198701997244213</v>
      </c>
      <c r="J12" s="14">
        <v>0.31776710607426301</v>
      </c>
      <c r="K12" s="14">
        <v>0.33490211014646898</v>
      </c>
      <c r="L12" s="14"/>
      <c r="M12" s="14">
        <v>0.18706918159396599</v>
      </c>
      <c r="N12" s="14">
        <v>0.24700159952268899</v>
      </c>
      <c r="O12" s="14">
        <v>0.21095867983223701</v>
      </c>
      <c r="P12" s="14">
        <v>0.25216941867197101</v>
      </c>
      <c r="Q12" s="14"/>
      <c r="R12" s="14">
        <v>0.12703465352955901</v>
      </c>
      <c r="S12" s="14">
        <v>0.28446033985243502</v>
      </c>
      <c r="T12" s="14">
        <v>0.25989207280024001</v>
      </c>
      <c r="U12" s="14">
        <v>0.21057083658001799</v>
      </c>
      <c r="V12" s="14">
        <v>0.26200169396233303</v>
      </c>
      <c r="W12" s="14">
        <v>0.17475282433351999</v>
      </c>
      <c r="X12" s="14">
        <v>0.24853475983005199</v>
      </c>
      <c r="Y12" s="14">
        <v>0.18534711497315501</v>
      </c>
      <c r="Z12" s="14">
        <v>0.26434594264227301</v>
      </c>
      <c r="AA12" s="14"/>
      <c r="AB12" s="14">
        <v>0.30277988082116902</v>
      </c>
      <c r="AC12" s="14">
        <v>0.25452787059542498</v>
      </c>
      <c r="AD12" s="14">
        <v>0.18641960462851601</v>
      </c>
      <c r="AE12" s="14">
        <v>0.137761962148681</v>
      </c>
      <c r="AF12" s="14">
        <v>0.16041032675321901</v>
      </c>
      <c r="AG12" s="14"/>
      <c r="AH12" s="14">
        <v>0.10017576884638101</v>
      </c>
      <c r="AI12" s="14">
        <v>0.28774450410088098</v>
      </c>
      <c r="AJ12" s="14"/>
      <c r="AK12" s="14">
        <v>9.3462979704275001E-2</v>
      </c>
      <c r="AL12" s="14">
        <v>0.293009908552266</v>
      </c>
      <c r="AM12" s="14"/>
      <c r="AN12" s="14">
        <v>0.13975984178238099</v>
      </c>
      <c r="AO12" s="14">
        <v>0.294498045351201</v>
      </c>
      <c r="AP12" s="14"/>
      <c r="AQ12" s="14">
        <v>0.173894006267302</v>
      </c>
      <c r="AR12" s="14">
        <v>0.25477047382102702</v>
      </c>
      <c r="AS12" s="14">
        <v>0.20901485941721401</v>
      </c>
    </row>
    <row r="13" spans="2:45" x14ac:dyDescent="0.35">
      <c r="B13" s="15" t="s">
        <v>70</v>
      </c>
      <c r="C13" s="18">
        <v>4.6001907570746903E-2</v>
      </c>
      <c r="D13" s="18">
        <v>2.95571718190356E-2</v>
      </c>
      <c r="E13" s="18">
        <v>6.1785559083690697E-2</v>
      </c>
      <c r="F13" s="18"/>
      <c r="G13" s="18">
        <v>3.0844130677426501E-2</v>
      </c>
      <c r="H13" s="18">
        <v>5.1268349396291199E-2</v>
      </c>
      <c r="I13" s="18">
        <v>4.9273214492130103E-2</v>
      </c>
      <c r="J13" s="18">
        <v>4.7358797394242397E-2</v>
      </c>
      <c r="K13" s="18">
        <v>4.9500761735726498E-2</v>
      </c>
      <c r="L13" s="18"/>
      <c r="M13" s="18">
        <v>2.6624459576018802E-2</v>
      </c>
      <c r="N13" s="18">
        <v>3.1636761207173299E-2</v>
      </c>
      <c r="O13" s="18">
        <v>4.1927684465190698E-2</v>
      </c>
      <c r="P13" s="18">
        <v>8.4264123975522395E-2</v>
      </c>
      <c r="Q13" s="18"/>
      <c r="R13" s="18">
        <v>3.7449141182484297E-2</v>
      </c>
      <c r="S13" s="18">
        <v>4.5097092779315798E-2</v>
      </c>
      <c r="T13" s="18">
        <v>5.3369543403972299E-2</v>
      </c>
      <c r="U13" s="18">
        <v>6.7054403572894397E-2</v>
      </c>
      <c r="V13" s="18">
        <v>4.8632603366162402E-2</v>
      </c>
      <c r="W13" s="18">
        <v>6.97026025387497E-2</v>
      </c>
      <c r="X13" s="18">
        <v>3.7897291994459001E-2</v>
      </c>
      <c r="Y13" s="18">
        <v>1.5248702887488299E-2</v>
      </c>
      <c r="Z13" s="18">
        <v>3.2074222282498698E-2</v>
      </c>
      <c r="AA13" s="18"/>
      <c r="AB13" s="18">
        <v>6.7466723432614797E-2</v>
      </c>
      <c r="AC13" s="18">
        <v>4.2550102260925503E-2</v>
      </c>
      <c r="AD13" s="18">
        <v>3.2825087584318E-2</v>
      </c>
      <c r="AE13" s="18">
        <v>3.6961133965334403E-2</v>
      </c>
      <c r="AF13" s="18">
        <v>0</v>
      </c>
      <c r="AG13" s="18"/>
      <c r="AH13" s="18">
        <v>1.4080145098581199E-2</v>
      </c>
      <c r="AI13" s="18">
        <v>4.9528715293215897E-2</v>
      </c>
      <c r="AJ13" s="18"/>
      <c r="AK13" s="18">
        <v>2.3578315416222101E-2</v>
      </c>
      <c r="AL13" s="18">
        <v>4.7468381549613102E-2</v>
      </c>
      <c r="AM13" s="18"/>
      <c r="AN13" s="18">
        <v>2.27866554745953E-2</v>
      </c>
      <c r="AO13" s="18">
        <v>6.2104377903787901E-2</v>
      </c>
      <c r="AP13" s="18"/>
      <c r="AQ13" s="18">
        <v>2.49751585248707E-2</v>
      </c>
      <c r="AR13" s="18">
        <v>4.4297069136772997E-2</v>
      </c>
      <c r="AS13" s="18">
        <v>6.0700164988903398E-2</v>
      </c>
    </row>
    <row r="14" spans="2:45" x14ac:dyDescent="0.35">
      <c r="B14" s="15" t="s">
        <v>71</v>
      </c>
      <c r="C14" s="25">
        <v>0.516197413189177</v>
      </c>
      <c r="D14" s="25">
        <v>0.554507986779055</v>
      </c>
      <c r="E14" s="25">
        <v>0.477471942692136</v>
      </c>
      <c r="F14" s="25"/>
      <c r="G14" s="25">
        <v>0.63273555222789502</v>
      </c>
      <c r="H14" s="25">
        <v>0.58624777894662605</v>
      </c>
      <c r="I14" s="25">
        <v>0.55149486399401104</v>
      </c>
      <c r="J14" s="25">
        <v>0.411632941692885</v>
      </c>
      <c r="K14" s="25">
        <v>0.39494503987726998</v>
      </c>
      <c r="L14" s="25"/>
      <c r="M14" s="25">
        <v>0.58400108134338202</v>
      </c>
      <c r="N14" s="25">
        <v>0.492370734589827</v>
      </c>
      <c r="O14" s="25">
        <v>0.54219820142052699</v>
      </c>
      <c r="P14" s="25">
        <v>0.449582550379167</v>
      </c>
      <c r="Q14" s="25"/>
      <c r="R14" s="25">
        <v>0.62879250265669895</v>
      </c>
      <c r="S14" s="25">
        <v>0.43814549744832798</v>
      </c>
      <c r="T14" s="25">
        <v>0.48789363252764001</v>
      </c>
      <c r="U14" s="25">
        <v>0.45824843998141701</v>
      </c>
      <c r="V14" s="25">
        <v>0.506819199802239</v>
      </c>
      <c r="W14" s="25">
        <v>0.60047777199309704</v>
      </c>
      <c r="X14" s="25">
        <v>0.47005643127834501</v>
      </c>
      <c r="Y14" s="25">
        <v>0.55810861835228298</v>
      </c>
      <c r="Z14" s="25">
        <v>0.50533368037289705</v>
      </c>
      <c r="AA14" s="25"/>
      <c r="AB14" s="25">
        <v>0.40830396523179502</v>
      </c>
      <c r="AC14" s="25">
        <v>0.46614283281984598</v>
      </c>
      <c r="AD14" s="25">
        <v>0.57165158078272305</v>
      </c>
      <c r="AE14" s="25">
        <v>0.63876919361671203</v>
      </c>
      <c r="AF14" s="25">
        <v>0.68778281748808701</v>
      </c>
      <c r="AG14" s="25"/>
      <c r="AH14" s="25">
        <v>0.71496521054127604</v>
      </c>
      <c r="AI14" s="25">
        <v>0.43457263335039997</v>
      </c>
      <c r="AJ14" s="25"/>
      <c r="AK14" s="25">
        <v>0.72979131446749301</v>
      </c>
      <c r="AL14" s="25">
        <v>0.42342202374605598</v>
      </c>
      <c r="AM14" s="25"/>
      <c r="AN14" s="25">
        <v>0.65985079433501403</v>
      </c>
      <c r="AO14" s="25">
        <v>0.40411171689616099</v>
      </c>
      <c r="AP14" s="25"/>
      <c r="AQ14" s="25">
        <v>0.61980572156162606</v>
      </c>
      <c r="AR14" s="25">
        <v>0.48080589271077401</v>
      </c>
      <c r="AS14" s="25">
        <v>0.498510848334214</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S19"/>
  <sheetViews>
    <sheetView showGridLines="0" workbookViewId="0">
      <pane xSplit="2" topLeftCell="C1" activePane="topRight" state="frozen"/>
      <selection activeCell="C14" sqref="C14"/>
      <selection pane="topRight" activeCell="C18" sqref="C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228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0.247741833806085</v>
      </c>
      <c r="D9" s="14">
        <v>0.26451323212352901</v>
      </c>
      <c r="E9" s="14">
        <v>0.23129417309258399</v>
      </c>
      <c r="F9" s="14"/>
      <c r="G9" s="14">
        <v>0.26035304899051198</v>
      </c>
      <c r="H9" s="14">
        <v>0.31279216463805698</v>
      </c>
      <c r="I9" s="14">
        <v>0.27710398912871398</v>
      </c>
      <c r="J9" s="14">
        <v>0.203460827524273</v>
      </c>
      <c r="K9" s="14">
        <v>0.17316029151700199</v>
      </c>
      <c r="L9" s="14"/>
      <c r="M9" s="14">
        <v>0.33478650237542801</v>
      </c>
      <c r="N9" s="14">
        <v>0.22505938851479801</v>
      </c>
      <c r="O9" s="14">
        <v>0.221052041176032</v>
      </c>
      <c r="P9" s="14">
        <v>0.20158478063625801</v>
      </c>
      <c r="Q9" s="14"/>
      <c r="R9" s="14">
        <v>0.34309310462017101</v>
      </c>
      <c r="S9" s="14">
        <v>0.23109389191621499</v>
      </c>
      <c r="T9" s="14">
        <v>0.21183776631666801</v>
      </c>
      <c r="U9" s="14">
        <v>0.216171084826174</v>
      </c>
      <c r="V9" s="14">
        <v>0.28650432931764402</v>
      </c>
      <c r="W9" s="14">
        <v>0.20571817057810701</v>
      </c>
      <c r="X9" s="14">
        <v>0.20350266889388799</v>
      </c>
      <c r="Y9" s="14">
        <v>0.25744343242704798</v>
      </c>
      <c r="Z9" s="14">
        <v>0.24125027977629099</v>
      </c>
      <c r="AA9" s="14"/>
      <c r="AB9" s="14">
        <v>0.15649057068443001</v>
      </c>
      <c r="AC9" s="14">
        <v>0.20719830021857299</v>
      </c>
      <c r="AD9" s="14">
        <v>0.28632864890801601</v>
      </c>
      <c r="AE9" s="14">
        <v>0.40067964694714198</v>
      </c>
      <c r="AF9" s="14">
        <v>0.41389920220349802</v>
      </c>
      <c r="AG9" s="14"/>
      <c r="AH9" s="14">
        <v>0.42139228176575899</v>
      </c>
      <c r="AI9" s="14">
        <v>0.182089893730918</v>
      </c>
      <c r="AJ9" s="14"/>
      <c r="AK9" s="14">
        <v>0.394120352538264</v>
      </c>
      <c r="AL9" s="14">
        <v>0.19205116370108599</v>
      </c>
      <c r="AM9" s="14"/>
      <c r="AN9" s="14">
        <v>0.34114733943332398</v>
      </c>
      <c r="AO9" s="14">
        <v>0.173726438191074</v>
      </c>
      <c r="AP9" s="14"/>
      <c r="AQ9" s="14">
        <v>0.33190264661683999</v>
      </c>
      <c r="AR9" s="14">
        <v>0.211972256287837</v>
      </c>
      <c r="AS9" s="14">
        <v>0.26454256026669398</v>
      </c>
    </row>
    <row r="10" spans="2:45" x14ac:dyDescent="0.35">
      <c r="B10" s="15" t="s">
        <v>67</v>
      </c>
      <c r="C10" s="14">
        <v>0.38778306552101899</v>
      </c>
      <c r="D10" s="14">
        <v>0.40444744910939401</v>
      </c>
      <c r="E10" s="14">
        <v>0.370662703232293</v>
      </c>
      <c r="F10" s="14"/>
      <c r="G10" s="14">
        <v>0.42506658549432202</v>
      </c>
      <c r="H10" s="14">
        <v>0.41526271561754402</v>
      </c>
      <c r="I10" s="14">
        <v>0.38326562781652901</v>
      </c>
      <c r="J10" s="14">
        <v>0.34782064943885199</v>
      </c>
      <c r="K10" s="14">
        <v>0.37012764097724998</v>
      </c>
      <c r="L10" s="14"/>
      <c r="M10" s="14">
        <v>0.40766316822656401</v>
      </c>
      <c r="N10" s="14">
        <v>0.43307902009737598</v>
      </c>
      <c r="O10" s="14">
        <v>0.38056418013261001</v>
      </c>
      <c r="P10" s="14">
        <v>0.330182285638425</v>
      </c>
      <c r="Q10" s="14"/>
      <c r="R10" s="14">
        <v>0.38857349326530999</v>
      </c>
      <c r="S10" s="14">
        <v>0.382289921269237</v>
      </c>
      <c r="T10" s="14">
        <v>0.38838923288350302</v>
      </c>
      <c r="U10" s="14">
        <v>0.36444489724877899</v>
      </c>
      <c r="V10" s="14">
        <v>0.31302238696009299</v>
      </c>
      <c r="W10" s="14">
        <v>0.42596218236232702</v>
      </c>
      <c r="X10" s="14">
        <v>0.405828178130415</v>
      </c>
      <c r="Y10" s="14">
        <v>0.50932830601008905</v>
      </c>
      <c r="Z10" s="14">
        <v>0.37437822690185002</v>
      </c>
      <c r="AA10" s="14"/>
      <c r="AB10" s="14">
        <v>0.32146037422087298</v>
      </c>
      <c r="AC10" s="14">
        <v>0.37959168441989899</v>
      </c>
      <c r="AD10" s="14">
        <v>0.42606545671895402</v>
      </c>
      <c r="AE10" s="14">
        <v>0.38328623936946399</v>
      </c>
      <c r="AF10" s="14">
        <v>0.440803007678226</v>
      </c>
      <c r="AG10" s="14"/>
      <c r="AH10" s="14">
        <v>0.38923509290471198</v>
      </c>
      <c r="AI10" s="14">
        <v>0.39133552941795802</v>
      </c>
      <c r="AJ10" s="14"/>
      <c r="AK10" s="14">
        <v>0.43242257260321698</v>
      </c>
      <c r="AL10" s="14">
        <v>0.37014575972479902</v>
      </c>
      <c r="AM10" s="14"/>
      <c r="AN10" s="14">
        <v>0.42709620663813103</v>
      </c>
      <c r="AO10" s="14">
        <v>0.35744899541611802</v>
      </c>
      <c r="AP10" s="14"/>
      <c r="AQ10" s="14">
        <v>0.39640768221613698</v>
      </c>
      <c r="AR10" s="14">
        <v>0.400668165974577</v>
      </c>
      <c r="AS10" s="14">
        <v>0.34882591060625401</v>
      </c>
    </row>
    <row r="11" spans="2:45" x14ac:dyDescent="0.35">
      <c r="B11" s="15" t="s">
        <v>68</v>
      </c>
      <c r="C11" s="14">
        <v>0.167137108325251</v>
      </c>
      <c r="D11" s="14">
        <v>0.17609368288582999</v>
      </c>
      <c r="E11" s="14">
        <v>0.15842201136756801</v>
      </c>
      <c r="F11" s="14"/>
      <c r="G11" s="14">
        <v>0.208744088338296</v>
      </c>
      <c r="H11" s="14">
        <v>0.143689350465288</v>
      </c>
      <c r="I11" s="14">
        <v>0.13458858681024999</v>
      </c>
      <c r="J11" s="14">
        <v>0.18299722885749101</v>
      </c>
      <c r="K11" s="14">
        <v>0.173414633546983</v>
      </c>
      <c r="L11" s="14"/>
      <c r="M11" s="14">
        <v>0.13687546669027101</v>
      </c>
      <c r="N11" s="14">
        <v>0.137069677088065</v>
      </c>
      <c r="O11" s="14">
        <v>0.21802518321762299</v>
      </c>
      <c r="P11" s="14">
        <v>0.182987760436186</v>
      </c>
      <c r="Q11" s="14"/>
      <c r="R11" s="14">
        <v>0.14883043288931999</v>
      </c>
      <c r="S11" s="14">
        <v>0.16437086141545701</v>
      </c>
      <c r="T11" s="14">
        <v>0.15111500445433801</v>
      </c>
      <c r="U11" s="14">
        <v>0.20172131522595399</v>
      </c>
      <c r="V11" s="14">
        <v>0.168661394595499</v>
      </c>
      <c r="W11" s="14">
        <v>0.16122828747315401</v>
      </c>
      <c r="X11" s="14">
        <v>0.19997097867286401</v>
      </c>
      <c r="Y11" s="14">
        <v>0.134524354606121</v>
      </c>
      <c r="Z11" s="14">
        <v>0.166902810223962</v>
      </c>
      <c r="AA11" s="14"/>
      <c r="AB11" s="14">
        <v>0.22181659315548499</v>
      </c>
      <c r="AC11" s="14">
        <v>0.206725223274418</v>
      </c>
      <c r="AD11" s="14">
        <v>0.126467824431268</v>
      </c>
      <c r="AE11" s="14">
        <v>0.127897268162385</v>
      </c>
      <c r="AF11" s="14">
        <v>7.5521167233354905E-2</v>
      </c>
      <c r="AG11" s="14"/>
      <c r="AH11" s="14">
        <v>0.113348251376221</v>
      </c>
      <c r="AI11" s="14">
        <v>0.185889762568786</v>
      </c>
      <c r="AJ11" s="14"/>
      <c r="AK11" s="14">
        <v>0.106931471981247</v>
      </c>
      <c r="AL11" s="14">
        <v>0.18950706131755701</v>
      </c>
      <c r="AM11" s="14"/>
      <c r="AN11" s="14">
        <v>0.13497714424553001</v>
      </c>
      <c r="AO11" s="14">
        <v>0.19220751857260099</v>
      </c>
      <c r="AP11" s="14"/>
      <c r="AQ11" s="14">
        <v>0.14832040494664001</v>
      </c>
      <c r="AR11" s="14">
        <v>0.16731887844329199</v>
      </c>
      <c r="AS11" s="14">
        <v>0.18299160227782801</v>
      </c>
    </row>
    <row r="12" spans="2:45" x14ac:dyDescent="0.35">
      <c r="B12" s="15" t="s">
        <v>69</v>
      </c>
      <c r="C12" s="14">
        <v>0.15537059948673199</v>
      </c>
      <c r="D12" s="14">
        <v>0.127443437953487</v>
      </c>
      <c r="E12" s="14">
        <v>0.18387691970674599</v>
      </c>
      <c r="F12" s="14"/>
      <c r="G12" s="14">
        <v>6.7392412637979696E-2</v>
      </c>
      <c r="H12" s="14">
        <v>8.6520428708937502E-2</v>
      </c>
      <c r="I12" s="14">
        <v>0.15409116889878199</v>
      </c>
      <c r="J12" s="14">
        <v>0.23298149938601601</v>
      </c>
      <c r="K12" s="14">
        <v>0.23708244018490199</v>
      </c>
      <c r="L12" s="14"/>
      <c r="M12" s="14">
        <v>9.7648816879709499E-2</v>
      </c>
      <c r="N12" s="14">
        <v>0.177430121159802</v>
      </c>
      <c r="O12" s="14">
        <v>0.152993013539961</v>
      </c>
      <c r="P12" s="14">
        <v>0.19605746367892701</v>
      </c>
      <c r="Q12" s="14"/>
      <c r="R12" s="14">
        <v>8.6956522502053907E-2</v>
      </c>
      <c r="S12" s="14">
        <v>0.185647246372563</v>
      </c>
      <c r="T12" s="14">
        <v>0.18980838025973201</v>
      </c>
      <c r="U12" s="14">
        <v>0.15202933107872699</v>
      </c>
      <c r="V12" s="14">
        <v>0.191896363265942</v>
      </c>
      <c r="W12" s="14">
        <v>0.15095281388703599</v>
      </c>
      <c r="X12" s="14">
        <v>0.16955410233281201</v>
      </c>
      <c r="Y12" s="14">
        <v>8.3455204069253497E-2</v>
      </c>
      <c r="Z12" s="14">
        <v>0.17357163374416801</v>
      </c>
      <c r="AA12" s="14"/>
      <c r="AB12" s="14">
        <v>0.241540820942683</v>
      </c>
      <c r="AC12" s="14">
        <v>0.16529386156853701</v>
      </c>
      <c r="AD12" s="14">
        <v>0.12821028527741901</v>
      </c>
      <c r="AE12" s="14">
        <v>6.6324124467223494E-2</v>
      </c>
      <c r="AF12" s="14">
        <v>6.9776622884920703E-2</v>
      </c>
      <c r="AG12" s="14"/>
      <c r="AH12" s="14">
        <v>6.3391271247827202E-2</v>
      </c>
      <c r="AI12" s="14">
        <v>0.200816869101171</v>
      </c>
      <c r="AJ12" s="14"/>
      <c r="AK12" s="14">
        <v>4.6200413008685E-2</v>
      </c>
      <c r="AL12" s="14">
        <v>0.20971088232403201</v>
      </c>
      <c r="AM12" s="14"/>
      <c r="AN12" s="14">
        <v>7.8428146420416206E-2</v>
      </c>
      <c r="AO12" s="14">
        <v>0.21999510598934799</v>
      </c>
      <c r="AP12" s="14"/>
      <c r="AQ12" s="14">
        <v>9.6559484253969693E-2</v>
      </c>
      <c r="AR12" s="14">
        <v>0.18691301518806899</v>
      </c>
      <c r="AS12" s="14">
        <v>0.14417379392045701</v>
      </c>
    </row>
    <row r="13" spans="2:45" x14ac:dyDescent="0.35">
      <c r="B13" s="15" t="s">
        <v>70</v>
      </c>
      <c r="C13" s="18">
        <v>4.1967392860913798E-2</v>
      </c>
      <c r="D13" s="18">
        <v>2.7502197927760201E-2</v>
      </c>
      <c r="E13" s="18">
        <v>5.5744192600809102E-2</v>
      </c>
      <c r="F13" s="18"/>
      <c r="G13" s="18">
        <v>3.8443864538890801E-2</v>
      </c>
      <c r="H13" s="18">
        <v>4.1735340570173203E-2</v>
      </c>
      <c r="I13" s="18">
        <v>5.0950627345726002E-2</v>
      </c>
      <c r="J13" s="18">
        <v>3.2739794793367701E-2</v>
      </c>
      <c r="K13" s="18">
        <v>4.6214993773863497E-2</v>
      </c>
      <c r="L13" s="18"/>
      <c r="M13" s="18">
        <v>2.3026045828027301E-2</v>
      </c>
      <c r="N13" s="18">
        <v>2.73617931399587E-2</v>
      </c>
      <c r="O13" s="18">
        <v>2.7365581933773201E-2</v>
      </c>
      <c r="P13" s="18">
        <v>8.9187709610203003E-2</v>
      </c>
      <c r="Q13" s="18"/>
      <c r="R13" s="18">
        <v>3.2546446723145397E-2</v>
      </c>
      <c r="S13" s="18">
        <v>3.6598079026528403E-2</v>
      </c>
      <c r="T13" s="18">
        <v>5.8849616085760101E-2</v>
      </c>
      <c r="U13" s="18">
        <v>6.5633371620365699E-2</v>
      </c>
      <c r="V13" s="18">
        <v>3.9915525860821401E-2</v>
      </c>
      <c r="W13" s="18">
        <v>5.6138545699374598E-2</v>
      </c>
      <c r="X13" s="18">
        <v>2.1144071970021602E-2</v>
      </c>
      <c r="Y13" s="18">
        <v>1.5248702887488299E-2</v>
      </c>
      <c r="Z13" s="18">
        <v>4.3897049353727999E-2</v>
      </c>
      <c r="AA13" s="18"/>
      <c r="AB13" s="18">
        <v>5.8691640996528703E-2</v>
      </c>
      <c r="AC13" s="18">
        <v>4.1190930518572803E-2</v>
      </c>
      <c r="AD13" s="18">
        <v>3.2927784664342603E-2</v>
      </c>
      <c r="AE13" s="18">
        <v>2.1812721053785102E-2</v>
      </c>
      <c r="AF13" s="18">
        <v>0</v>
      </c>
      <c r="AG13" s="18"/>
      <c r="AH13" s="18">
        <v>1.26331027054813E-2</v>
      </c>
      <c r="AI13" s="18">
        <v>3.9867945181167201E-2</v>
      </c>
      <c r="AJ13" s="18"/>
      <c r="AK13" s="18">
        <v>2.0325189868586599E-2</v>
      </c>
      <c r="AL13" s="18">
        <v>3.8585132932525801E-2</v>
      </c>
      <c r="AM13" s="18"/>
      <c r="AN13" s="18">
        <v>1.83511632625987E-2</v>
      </c>
      <c r="AO13" s="18">
        <v>5.6621941830859397E-2</v>
      </c>
      <c r="AP13" s="18"/>
      <c r="AQ13" s="18">
        <v>2.6809781966413E-2</v>
      </c>
      <c r="AR13" s="18">
        <v>3.31276841062247E-2</v>
      </c>
      <c r="AS13" s="18">
        <v>5.9466132928766798E-2</v>
      </c>
    </row>
    <row r="14" spans="2:45" x14ac:dyDescent="0.35">
      <c r="B14" s="15" t="s">
        <v>71</v>
      </c>
      <c r="C14" s="25">
        <v>0.63552489932710299</v>
      </c>
      <c r="D14" s="25">
        <v>0.66896068123292296</v>
      </c>
      <c r="E14" s="25">
        <v>0.60195687632487704</v>
      </c>
      <c r="F14" s="25"/>
      <c r="G14" s="25">
        <v>0.68541963448483401</v>
      </c>
      <c r="H14" s="25">
        <v>0.72805488025560094</v>
      </c>
      <c r="I14" s="25">
        <v>0.66036961694524199</v>
      </c>
      <c r="J14" s="25">
        <v>0.55128147696312502</v>
      </c>
      <c r="K14" s="25">
        <v>0.543287932494252</v>
      </c>
      <c r="L14" s="25"/>
      <c r="M14" s="25">
        <v>0.74244967060199196</v>
      </c>
      <c r="N14" s="25">
        <v>0.65813840861217399</v>
      </c>
      <c r="O14" s="25">
        <v>0.60161622130864301</v>
      </c>
      <c r="P14" s="25">
        <v>0.53176706627468295</v>
      </c>
      <c r="Q14" s="25"/>
      <c r="R14" s="25">
        <v>0.73166659788548005</v>
      </c>
      <c r="S14" s="25">
        <v>0.61338381318545199</v>
      </c>
      <c r="T14" s="25">
        <v>0.60022699920016997</v>
      </c>
      <c r="U14" s="25">
        <v>0.58061598207495302</v>
      </c>
      <c r="V14" s="25">
        <v>0.59952671627773702</v>
      </c>
      <c r="W14" s="25">
        <v>0.63168035294043501</v>
      </c>
      <c r="X14" s="25">
        <v>0.60933084702430296</v>
      </c>
      <c r="Y14" s="25">
        <v>0.76677173843713697</v>
      </c>
      <c r="Z14" s="25">
        <v>0.61562850667814095</v>
      </c>
      <c r="AA14" s="25"/>
      <c r="AB14" s="25">
        <v>0.47795094490530299</v>
      </c>
      <c r="AC14" s="25">
        <v>0.58678998463847198</v>
      </c>
      <c r="AD14" s="25">
        <v>0.71239410562697103</v>
      </c>
      <c r="AE14" s="25">
        <v>0.78396588631660602</v>
      </c>
      <c r="AF14" s="25">
        <v>0.85470220988172396</v>
      </c>
      <c r="AG14" s="25"/>
      <c r="AH14" s="25">
        <v>0.81062737467046997</v>
      </c>
      <c r="AI14" s="25">
        <v>0.57342542314887601</v>
      </c>
      <c r="AJ14" s="25"/>
      <c r="AK14" s="25">
        <v>0.82654292514148198</v>
      </c>
      <c r="AL14" s="25">
        <v>0.56219692342588501</v>
      </c>
      <c r="AM14" s="25"/>
      <c r="AN14" s="25">
        <v>0.76824354607145495</v>
      </c>
      <c r="AO14" s="25">
        <v>0.53117543360719199</v>
      </c>
      <c r="AP14" s="25"/>
      <c r="AQ14" s="25">
        <v>0.72831032883297797</v>
      </c>
      <c r="AR14" s="25">
        <v>0.612640422262414</v>
      </c>
      <c r="AS14" s="25">
        <v>0.61336847087294899</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I19"/>
  <sheetViews>
    <sheetView showGridLines="0" workbookViewId="0">
      <pane xSplit="2" topLeftCell="C1" activePane="topRight" state="frozen"/>
      <selection activeCell="AH14" sqref="AH14"/>
      <selection pane="topRight" activeCell="D18" sqref="D18"/>
    </sheetView>
  </sheetViews>
  <sheetFormatPr defaultColWidth="10.90625" defaultRowHeight="14.5" x14ac:dyDescent="0.35"/>
  <cols>
    <col min="2" max="2" width="25.7265625" customWidth="1"/>
    <col min="3" max="9" width="20.7265625" customWidth="1"/>
  </cols>
  <sheetData>
    <row r="2" spans="2:9" ht="40" customHeight="1" x14ac:dyDescent="0.35">
      <c r="D2" s="33" t="s">
        <v>221</v>
      </c>
      <c r="E2" s="30"/>
      <c r="F2" s="30"/>
      <c r="G2" s="30"/>
      <c r="H2" s="30"/>
      <c r="I2" s="30"/>
    </row>
    <row r="6" spans="2:9" ht="50" customHeight="1" x14ac:dyDescent="0.35">
      <c r="B6" s="17" t="s">
        <v>15</v>
      </c>
      <c r="C6" s="17" t="s">
        <v>187</v>
      </c>
      <c r="D6" s="17" t="s">
        <v>190</v>
      </c>
      <c r="E6" s="17" t="s">
        <v>188</v>
      </c>
      <c r="F6" s="17" t="s">
        <v>189</v>
      </c>
      <c r="G6" s="17" t="s">
        <v>229</v>
      </c>
      <c r="H6" s="17" t="s">
        <v>186</v>
      </c>
    </row>
    <row r="7" spans="2:9" x14ac:dyDescent="0.35">
      <c r="B7" s="15" t="s">
        <v>66</v>
      </c>
      <c r="C7" s="14">
        <v>0.11337920371162399</v>
      </c>
      <c r="D7" s="14">
        <v>0.11015124656822101</v>
      </c>
      <c r="E7" s="14">
        <v>0.116633752825247</v>
      </c>
      <c r="F7" s="14">
        <v>0.13490775865152899</v>
      </c>
      <c r="G7" s="14">
        <v>0.23818817602089701</v>
      </c>
      <c r="H7" s="14">
        <v>0.27551309150890502</v>
      </c>
    </row>
    <row r="8" spans="2:9" x14ac:dyDescent="0.35">
      <c r="B8" s="15" t="s">
        <v>67</v>
      </c>
      <c r="C8" s="14">
        <v>0.232696883333145</v>
      </c>
      <c r="D8" s="14">
        <v>0.239325904522454</v>
      </c>
      <c r="E8" s="14">
        <v>0.24314599621004701</v>
      </c>
      <c r="F8" s="14">
        <v>0.33159695962366798</v>
      </c>
      <c r="G8" s="14">
        <v>0.38219183269712098</v>
      </c>
      <c r="H8" s="14">
        <v>0.357208918568031</v>
      </c>
    </row>
    <row r="9" spans="2:9" x14ac:dyDescent="0.35">
      <c r="B9" s="15" t="s">
        <v>68</v>
      </c>
      <c r="C9" s="14">
        <v>0.17964363106726899</v>
      </c>
      <c r="D9" s="14">
        <v>0.175972288745401</v>
      </c>
      <c r="E9" s="14">
        <v>0.21138748373386601</v>
      </c>
      <c r="F9" s="14">
        <v>0.20958488533762901</v>
      </c>
      <c r="G9" s="14">
        <v>0.162268029713213</v>
      </c>
      <c r="H9" s="14">
        <v>0.16336114321088999</v>
      </c>
    </row>
    <row r="10" spans="2:9" x14ac:dyDescent="0.35">
      <c r="B10" s="15" t="s">
        <v>69</v>
      </c>
      <c r="C10" s="14">
        <v>0.41947270162942002</v>
      </c>
      <c r="D10" s="14">
        <v>0.40488240292876598</v>
      </c>
      <c r="E10" s="14">
        <v>0.38418755963922202</v>
      </c>
      <c r="F10" s="14">
        <v>0.277566097022791</v>
      </c>
      <c r="G10" s="14">
        <v>0.178212550814349</v>
      </c>
      <c r="H10" s="14">
        <v>0.17239670547351699</v>
      </c>
    </row>
    <row r="11" spans="2:9" x14ac:dyDescent="0.35">
      <c r="B11" s="20" t="s">
        <v>70</v>
      </c>
      <c r="C11" s="18">
        <v>5.48075802585428E-2</v>
      </c>
      <c r="D11" s="18">
        <v>6.9668157235158304E-2</v>
      </c>
      <c r="E11" s="18">
        <v>4.4645207591617199E-2</v>
      </c>
      <c r="F11" s="18">
        <v>4.63442993643828E-2</v>
      </c>
      <c r="G11" s="18">
        <v>3.9139410754421199E-2</v>
      </c>
      <c r="H11" s="18">
        <v>3.1520141238656603E-2</v>
      </c>
    </row>
    <row r="12" spans="2:9" x14ac:dyDescent="0.35">
      <c r="B12" s="27" t="s">
        <v>71</v>
      </c>
      <c r="C12" s="25">
        <v>0.346076087044769</v>
      </c>
      <c r="D12" s="25">
        <v>0.34947715109067501</v>
      </c>
      <c r="E12" s="25">
        <v>0.35977974903529403</v>
      </c>
      <c r="F12" s="25">
        <v>0.46650471827519702</v>
      </c>
      <c r="G12" s="25">
        <v>0.62038000871801702</v>
      </c>
      <c r="H12" s="25">
        <v>0.63272201007693596</v>
      </c>
    </row>
    <row r="13" spans="2:9" x14ac:dyDescent="0.35">
      <c r="B13" s="20"/>
      <c r="C13" s="18"/>
      <c r="D13" s="18"/>
      <c r="E13" s="18"/>
      <c r="F13" s="18"/>
      <c r="G13" s="18"/>
      <c r="H13" s="18"/>
    </row>
    <row r="14" spans="2:9" x14ac:dyDescent="0.35">
      <c r="B14" t="s">
        <v>74</v>
      </c>
      <c r="C14" s="18"/>
      <c r="D14" s="18"/>
      <c r="E14" s="18"/>
      <c r="F14" s="18"/>
      <c r="G14" s="18"/>
      <c r="H14" s="18"/>
    </row>
    <row r="15" spans="2:9" x14ac:dyDescent="0.35">
      <c r="B15" t="s">
        <v>75</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S19"/>
  <sheetViews>
    <sheetView showGridLines="0" workbookViewId="0">
      <pane xSplit="2" topLeftCell="C1" activePane="topRight" state="frozen"/>
      <selection activeCell="C14" sqref="C14"/>
      <selection pane="topRight" activeCell="C16" sqref="C16"/>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230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0.27551309150890502</v>
      </c>
      <c r="D9" s="14">
        <v>0.27891354933304802</v>
      </c>
      <c r="E9" s="14">
        <v>0.27156535506426599</v>
      </c>
      <c r="F9" s="14"/>
      <c r="G9" s="14">
        <v>0.263423387804402</v>
      </c>
      <c r="H9" s="14">
        <v>0.32656043598912299</v>
      </c>
      <c r="I9" s="14">
        <v>0.28723205754424702</v>
      </c>
      <c r="J9" s="14">
        <v>0.247359542751002</v>
      </c>
      <c r="K9" s="14">
        <v>0.24545743486938701</v>
      </c>
      <c r="L9" s="14"/>
      <c r="M9" s="14">
        <v>0.353015456956498</v>
      </c>
      <c r="N9" s="14">
        <v>0.25459554015007402</v>
      </c>
      <c r="O9" s="14">
        <v>0.29229648122164198</v>
      </c>
      <c r="P9" s="14">
        <v>0.202343717402028</v>
      </c>
      <c r="Q9" s="14"/>
      <c r="R9" s="14">
        <v>0.330987926705055</v>
      </c>
      <c r="S9" s="14">
        <v>0.23064181606311801</v>
      </c>
      <c r="T9" s="14">
        <v>0.27568661485221002</v>
      </c>
      <c r="U9" s="14">
        <v>0.28724210708881098</v>
      </c>
      <c r="V9" s="14">
        <v>0.32800371384720001</v>
      </c>
      <c r="W9" s="14">
        <v>0.25542068955507802</v>
      </c>
      <c r="X9" s="14">
        <v>0.24995872287933801</v>
      </c>
      <c r="Y9" s="14">
        <v>0.24518870705000601</v>
      </c>
      <c r="Z9" s="14">
        <v>0.26293200848829201</v>
      </c>
      <c r="AA9" s="14"/>
      <c r="AB9" s="14">
        <v>0.214849595968919</v>
      </c>
      <c r="AC9" s="14">
        <v>0.250026199299131</v>
      </c>
      <c r="AD9" s="14">
        <v>0.30423476824058499</v>
      </c>
      <c r="AE9" s="14">
        <v>0.39811707034063598</v>
      </c>
      <c r="AF9" s="14">
        <v>0.107256825709086</v>
      </c>
      <c r="AG9" s="14"/>
      <c r="AH9" s="14">
        <v>0.33682019763983101</v>
      </c>
      <c r="AI9" s="14">
        <v>0.25399139088837103</v>
      </c>
      <c r="AJ9" s="14"/>
      <c r="AK9" s="14">
        <v>0.37203808444027597</v>
      </c>
      <c r="AL9" s="14">
        <v>0.23741685718743899</v>
      </c>
      <c r="AM9" s="14"/>
      <c r="AN9" s="14">
        <v>0.34000958990074798</v>
      </c>
      <c r="AO9" s="14">
        <v>0.225064077514192</v>
      </c>
      <c r="AP9" s="14"/>
      <c r="AQ9" s="14">
        <v>0.34071028448578</v>
      </c>
      <c r="AR9" s="14">
        <v>0.25774194935116701</v>
      </c>
      <c r="AS9" s="14">
        <v>0.25736571489729698</v>
      </c>
    </row>
    <row r="10" spans="2:45" x14ac:dyDescent="0.35">
      <c r="B10" s="15" t="s">
        <v>67</v>
      </c>
      <c r="C10" s="14">
        <v>0.357208918568031</v>
      </c>
      <c r="D10" s="14">
        <v>0.36544033697851602</v>
      </c>
      <c r="E10" s="14">
        <v>0.34960033598099999</v>
      </c>
      <c r="F10" s="14"/>
      <c r="G10" s="14">
        <v>0.39045171812789597</v>
      </c>
      <c r="H10" s="14">
        <v>0.37787858872443703</v>
      </c>
      <c r="I10" s="14">
        <v>0.35577218547948403</v>
      </c>
      <c r="J10" s="14">
        <v>0.33037806689864402</v>
      </c>
      <c r="K10" s="14">
        <v>0.33219430118866999</v>
      </c>
      <c r="L10" s="14"/>
      <c r="M10" s="14">
        <v>0.37299268643370498</v>
      </c>
      <c r="N10" s="14">
        <v>0.36597759369141197</v>
      </c>
      <c r="O10" s="14">
        <v>0.34785564091552901</v>
      </c>
      <c r="P10" s="14">
        <v>0.33508712340353702</v>
      </c>
      <c r="Q10" s="14"/>
      <c r="R10" s="14">
        <v>0.382177851525771</v>
      </c>
      <c r="S10" s="14">
        <v>0.32352401415065601</v>
      </c>
      <c r="T10" s="14">
        <v>0.35633571151539001</v>
      </c>
      <c r="U10" s="14">
        <v>0.31959691406910401</v>
      </c>
      <c r="V10" s="14">
        <v>0.30420165020776102</v>
      </c>
      <c r="W10" s="14">
        <v>0.37049622425011802</v>
      </c>
      <c r="X10" s="14">
        <v>0.38886185979653698</v>
      </c>
      <c r="Y10" s="14">
        <v>0.35794010033690499</v>
      </c>
      <c r="Z10" s="14">
        <v>0.40236441308607701</v>
      </c>
      <c r="AA10" s="14"/>
      <c r="AB10" s="14">
        <v>0.33702929523088898</v>
      </c>
      <c r="AC10" s="14">
        <v>0.33462966400012101</v>
      </c>
      <c r="AD10" s="14">
        <v>0.38106611198587598</v>
      </c>
      <c r="AE10" s="14">
        <v>0.34517683905965701</v>
      </c>
      <c r="AF10" s="14">
        <v>0.40234206749168699</v>
      </c>
      <c r="AG10" s="14"/>
      <c r="AH10" s="14">
        <v>0.41347743824824601</v>
      </c>
      <c r="AI10" s="14">
        <v>0.325053501424095</v>
      </c>
      <c r="AJ10" s="14"/>
      <c r="AK10" s="14">
        <v>0.40537014456044601</v>
      </c>
      <c r="AL10" s="14">
        <v>0.33405435564215602</v>
      </c>
      <c r="AM10" s="14"/>
      <c r="AN10" s="14">
        <v>0.39147272677363198</v>
      </c>
      <c r="AO10" s="14">
        <v>0.328836041071705</v>
      </c>
      <c r="AP10" s="14"/>
      <c r="AQ10" s="14">
        <v>0.36538659503175502</v>
      </c>
      <c r="AR10" s="14">
        <v>0.36770403692113202</v>
      </c>
      <c r="AS10" s="14">
        <v>0.30873936742670299</v>
      </c>
    </row>
    <row r="11" spans="2:45" x14ac:dyDescent="0.35">
      <c r="B11" s="15" t="s">
        <v>68</v>
      </c>
      <c r="C11" s="14">
        <v>0.16336114321088999</v>
      </c>
      <c r="D11" s="14">
        <v>0.17001141264174099</v>
      </c>
      <c r="E11" s="14">
        <v>0.156967479878792</v>
      </c>
      <c r="F11" s="14"/>
      <c r="G11" s="14">
        <v>0.178416740406562</v>
      </c>
      <c r="H11" s="14">
        <v>0.13320186511377299</v>
      </c>
      <c r="I11" s="14">
        <v>0.16485568058873401</v>
      </c>
      <c r="J11" s="14">
        <v>0.17533237294089599</v>
      </c>
      <c r="K11" s="14">
        <v>0.168360053725197</v>
      </c>
      <c r="L11" s="14"/>
      <c r="M11" s="14">
        <v>0.14458961323872499</v>
      </c>
      <c r="N11" s="14">
        <v>0.16357118326228101</v>
      </c>
      <c r="O11" s="14">
        <v>0.15289781982971901</v>
      </c>
      <c r="P11" s="14">
        <v>0.193415676702828</v>
      </c>
      <c r="Q11" s="14"/>
      <c r="R11" s="14">
        <v>0.14342552062532199</v>
      </c>
      <c r="S11" s="14">
        <v>0.19503606841940799</v>
      </c>
      <c r="T11" s="14">
        <v>0.15266343385281</v>
      </c>
      <c r="U11" s="14">
        <v>0.21484769460459199</v>
      </c>
      <c r="V11" s="14">
        <v>0.150835109619707</v>
      </c>
      <c r="W11" s="14">
        <v>0.138384400765763</v>
      </c>
      <c r="X11" s="14">
        <v>0.157932813460022</v>
      </c>
      <c r="Y11" s="14">
        <v>0.17144014737400401</v>
      </c>
      <c r="Z11" s="14">
        <v>0.14250066829930799</v>
      </c>
      <c r="AA11" s="14"/>
      <c r="AB11" s="14">
        <v>0.19777158678434401</v>
      </c>
      <c r="AC11" s="14">
        <v>0.180325577880974</v>
      </c>
      <c r="AD11" s="14">
        <v>0.128852295713378</v>
      </c>
      <c r="AE11" s="14">
        <v>0.15201122024915301</v>
      </c>
      <c r="AF11" s="14">
        <v>0.33644191253635303</v>
      </c>
      <c r="AG11" s="14"/>
      <c r="AH11" s="14">
        <v>0.13248382503883399</v>
      </c>
      <c r="AI11" s="14">
        <v>0.18115879672750601</v>
      </c>
      <c r="AJ11" s="14"/>
      <c r="AK11" s="14">
        <v>0.13569416443121601</v>
      </c>
      <c r="AL11" s="14">
        <v>0.17457839980649201</v>
      </c>
      <c r="AM11" s="14"/>
      <c r="AN11" s="14">
        <v>0.13778504937709199</v>
      </c>
      <c r="AO11" s="14">
        <v>0.18497327316678999</v>
      </c>
      <c r="AP11" s="14"/>
      <c r="AQ11" s="14">
        <v>0.14391022367189699</v>
      </c>
      <c r="AR11" s="14">
        <v>0.167547819482562</v>
      </c>
      <c r="AS11" s="14">
        <v>0.17613004699929799</v>
      </c>
    </row>
    <row r="12" spans="2:45" x14ac:dyDescent="0.35">
      <c r="B12" s="15" t="s">
        <v>69</v>
      </c>
      <c r="C12" s="14">
        <v>0.17239670547351699</v>
      </c>
      <c r="D12" s="14">
        <v>0.16568620895894401</v>
      </c>
      <c r="E12" s="14">
        <v>0.17951231404776999</v>
      </c>
      <c r="F12" s="14"/>
      <c r="G12" s="14">
        <v>0.14297457193969501</v>
      </c>
      <c r="H12" s="14">
        <v>0.129821779315135</v>
      </c>
      <c r="I12" s="14">
        <v>0.15899363624813601</v>
      </c>
      <c r="J12" s="14">
        <v>0.21562728169647299</v>
      </c>
      <c r="K12" s="14">
        <v>0.21843834301218301</v>
      </c>
      <c r="L12" s="14"/>
      <c r="M12" s="14">
        <v>0.111981126711896</v>
      </c>
      <c r="N12" s="14">
        <v>0.199071045706152</v>
      </c>
      <c r="O12" s="14">
        <v>0.17970060981432301</v>
      </c>
      <c r="P12" s="14">
        <v>0.20479523471747399</v>
      </c>
      <c r="Q12" s="14"/>
      <c r="R12" s="14">
        <v>0.117688510069186</v>
      </c>
      <c r="S12" s="14">
        <v>0.21511379963503899</v>
      </c>
      <c r="T12" s="14">
        <v>0.17813694947919301</v>
      </c>
      <c r="U12" s="14">
        <v>0.14899231864644299</v>
      </c>
      <c r="V12" s="14">
        <v>0.19520240099805</v>
      </c>
      <c r="W12" s="14">
        <v>0.17348458879350201</v>
      </c>
      <c r="X12" s="14">
        <v>0.179967099804514</v>
      </c>
      <c r="Y12" s="14">
        <v>0.20164179497131501</v>
      </c>
      <c r="Z12" s="14">
        <v>0.16879725066927301</v>
      </c>
      <c r="AA12" s="14"/>
      <c r="AB12" s="14">
        <v>0.209565048571517</v>
      </c>
      <c r="AC12" s="14">
        <v>0.202304485245279</v>
      </c>
      <c r="AD12" s="14">
        <v>0.160478174163073</v>
      </c>
      <c r="AE12" s="14">
        <v>9.5485004816506805E-2</v>
      </c>
      <c r="AF12" s="14">
        <v>0.15395919426287399</v>
      </c>
      <c r="AG12" s="14"/>
      <c r="AH12" s="14">
        <v>0.107881785994432</v>
      </c>
      <c r="AI12" s="14">
        <v>0.20526011875508099</v>
      </c>
      <c r="AJ12" s="14"/>
      <c r="AK12" s="14">
        <v>6.6551353188226706E-2</v>
      </c>
      <c r="AL12" s="14">
        <v>0.223848536410542</v>
      </c>
      <c r="AM12" s="14"/>
      <c r="AN12" s="14">
        <v>0.117406884982011</v>
      </c>
      <c r="AO12" s="14">
        <v>0.217128816367372</v>
      </c>
      <c r="AP12" s="14"/>
      <c r="AQ12" s="14">
        <v>0.13438923087131999</v>
      </c>
      <c r="AR12" s="14">
        <v>0.18137389428612699</v>
      </c>
      <c r="AS12" s="14">
        <v>0.20395632321999599</v>
      </c>
    </row>
    <row r="13" spans="2:45" x14ac:dyDescent="0.35">
      <c r="B13" s="15" t="s">
        <v>70</v>
      </c>
      <c r="C13" s="18">
        <v>3.1520141238656603E-2</v>
      </c>
      <c r="D13" s="18">
        <v>1.99484920877511E-2</v>
      </c>
      <c r="E13" s="18">
        <v>4.2354515028171398E-2</v>
      </c>
      <c r="F13" s="18"/>
      <c r="G13" s="18">
        <v>2.4733581721444901E-2</v>
      </c>
      <c r="H13" s="18">
        <v>3.2537330857531799E-2</v>
      </c>
      <c r="I13" s="18">
        <v>3.31464401393992E-2</v>
      </c>
      <c r="J13" s="18">
        <v>3.1302735712984503E-2</v>
      </c>
      <c r="K13" s="18">
        <v>3.55498672045629E-2</v>
      </c>
      <c r="L13" s="18"/>
      <c r="M13" s="18">
        <v>1.74211166591751E-2</v>
      </c>
      <c r="N13" s="18">
        <v>1.6784637190081601E-2</v>
      </c>
      <c r="O13" s="18">
        <v>2.72494482187874E-2</v>
      </c>
      <c r="P13" s="18">
        <v>6.4358247774132599E-2</v>
      </c>
      <c r="Q13" s="18"/>
      <c r="R13" s="18">
        <v>2.5720191074667002E-2</v>
      </c>
      <c r="S13" s="18">
        <v>3.5684301731778598E-2</v>
      </c>
      <c r="T13" s="18">
        <v>3.7177290300398298E-2</v>
      </c>
      <c r="U13" s="18">
        <v>2.93209655910503E-2</v>
      </c>
      <c r="V13" s="18">
        <v>2.1757125327282099E-2</v>
      </c>
      <c r="W13" s="18">
        <v>6.2214096635539597E-2</v>
      </c>
      <c r="X13" s="18">
        <v>2.3279504059589302E-2</v>
      </c>
      <c r="Y13" s="18">
        <v>2.3789250267770099E-2</v>
      </c>
      <c r="Z13" s="18">
        <v>2.3405659457049699E-2</v>
      </c>
      <c r="AA13" s="18"/>
      <c r="AB13" s="18">
        <v>4.0784473444332003E-2</v>
      </c>
      <c r="AC13" s="18">
        <v>3.27140735744956E-2</v>
      </c>
      <c r="AD13" s="18">
        <v>2.5368649897087502E-2</v>
      </c>
      <c r="AE13" s="18">
        <v>9.2098655340476492E-3</v>
      </c>
      <c r="AF13" s="18">
        <v>0</v>
      </c>
      <c r="AG13" s="18"/>
      <c r="AH13" s="18">
        <v>9.3367530786569002E-3</v>
      </c>
      <c r="AI13" s="18">
        <v>3.4536192204947601E-2</v>
      </c>
      <c r="AJ13" s="18"/>
      <c r="AK13" s="18">
        <v>2.0346253379834901E-2</v>
      </c>
      <c r="AL13" s="18">
        <v>3.0101850953371399E-2</v>
      </c>
      <c r="AM13" s="18"/>
      <c r="AN13" s="18">
        <v>1.33257489665166E-2</v>
      </c>
      <c r="AO13" s="18">
        <v>4.3997791879941399E-2</v>
      </c>
      <c r="AP13" s="18"/>
      <c r="AQ13" s="18">
        <v>1.5603665939248701E-2</v>
      </c>
      <c r="AR13" s="18">
        <v>2.56322999590121E-2</v>
      </c>
      <c r="AS13" s="18">
        <v>5.3808547456706102E-2</v>
      </c>
    </row>
    <row r="14" spans="2:45" x14ac:dyDescent="0.35">
      <c r="B14" s="15" t="s">
        <v>71</v>
      </c>
      <c r="C14" s="25">
        <v>0.63272201007693596</v>
      </c>
      <c r="D14" s="25">
        <v>0.64435388631156298</v>
      </c>
      <c r="E14" s="25">
        <v>0.62116569104526698</v>
      </c>
      <c r="F14" s="25"/>
      <c r="G14" s="25">
        <v>0.65387510593229803</v>
      </c>
      <c r="H14" s="25">
        <v>0.70443902471356001</v>
      </c>
      <c r="I14" s="25">
        <v>0.64300424302373105</v>
      </c>
      <c r="J14" s="25">
        <v>0.57773760964964704</v>
      </c>
      <c r="K14" s="25">
        <v>0.57765173605805797</v>
      </c>
      <c r="L14" s="25"/>
      <c r="M14" s="25">
        <v>0.72600814339020403</v>
      </c>
      <c r="N14" s="25">
        <v>0.62057313384148505</v>
      </c>
      <c r="O14" s="25">
        <v>0.64015212213717099</v>
      </c>
      <c r="P14" s="25">
        <v>0.53743084080556502</v>
      </c>
      <c r="Q14" s="25"/>
      <c r="R14" s="25">
        <v>0.71316577823082505</v>
      </c>
      <c r="S14" s="25">
        <v>0.55416583021377397</v>
      </c>
      <c r="T14" s="25">
        <v>0.63202232636759903</v>
      </c>
      <c r="U14" s="25">
        <v>0.60683902115791499</v>
      </c>
      <c r="V14" s="25">
        <v>0.63220536405496097</v>
      </c>
      <c r="W14" s="25">
        <v>0.62591691380519598</v>
      </c>
      <c r="X14" s="25">
        <v>0.63882058267587505</v>
      </c>
      <c r="Y14" s="25">
        <v>0.60312880738691099</v>
      </c>
      <c r="Z14" s="25">
        <v>0.66529642157436897</v>
      </c>
      <c r="AA14" s="25"/>
      <c r="AB14" s="25">
        <v>0.55187889119980704</v>
      </c>
      <c r="AC14" s="25">
        <v>0.58465586329925101</v>
      </c>
      <c r="AD14" s="25">
        <v>0.68530088022646096</v>
      </c>
      <c r="AE14" s="25">
        <v>0.74329390940029305</v>
      </c>
      <c r="AF14" s="25">
        <v>0.50959889320077301</v>
      </c>
      <c r="AG14" s="25"/>
      <c r="AH14" s="25">
        <v>0.75029763588807696</v>
      </c>
      <c r="AI14" s="25">
        <v>0.57904489231246503</v>
      </c>
      <c r="AJ14" s="25"/>
      <c r="AK14" s="25">
        <v>0.77740822900072204</v>
      </c>
      <c r="AL14" s="25">
        <v>0.57147121282959501</v>
      </c>
      <c r="AM14" s="25"/>
      <c r="AN14" s="25">
        <v>0.73148231667438002</v>
      </c>
      <c r="AO14" s="25">
        <v>0.55390011858589705</v>
      </c>
      <c r="AP14" s="25"/>
      <c r="AQ14" s="25">
        <v>0.70609687951753497</v>
      </c>
      <c r="AR14" s="25">
        <v>0.62544598627229897</v>
      </c>
      <c r="AS14" s="25">
        <v>0.56610508232400003</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S19"/>
  <sheetViews>
    <sheetView showGridLines="0" workbookViewId="0">
      <pane xSplit="2" topLeftCell="C1" activePane="topRight" state="frozen"/>
      <selection activeCell="C14" sqref="C14"/>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231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0.11337920371162399</v>
      </c>
      <c r="D9" s="14">
        <v>0.13679323153067899</v>
      </c>
      <c r="E9" s="14">
        <v>8.8902843441515098E-2</v>
      </c>
      <c r="F9" s="14"/>
      <c r="G9" s="14">
        <v>0.13360900507895099</v>
      </c>
      <c r="H9" s="14">
        <v>0.198664411697722</v>
      </c>
      <c r="I9" s="14">
        <v>0.104507444394525</v>
      </c>
      <c r="J9" s="14">
        <v>6.3954612463876598E-2</v>
      </c>
      <c r="K9" s="14">
        <v>5.9225097594473398E-2</v>
      </c>
      <c r="L9" s="14"/>
      <c r="M9" s="14">
        <v>0.12921204783939999</v>
      </c>
      <c r="N9" s="14">
        <v>0.109378757488152</v>
      </c>
      <c r="O9" s="14">
        <v>0.132479563746664</v>
      </c>
      <c r="P9" s="14">
        <v>8.3926767683843606E-2</v>
      </c>
      <c r="Q9" s="14"/>
      <c r="R9" s="14">
        <v>0.19624357553657501</v>
      </c>
      <c r="S9" s="14">
        <v>9.50937011703821E-2</v>
      </c>
      <c r="T9" s="14">
        <v>7.9306519195310607E-2</v>
      </c>
      <c r="U9" s="14">
        <v>7.8038331462037203E-2</v>
      </c>
      <c r="V9" s="14">
        <v>0.11180892224485001</v>
      </c>
      <c r="W9" s="14">
        <v>0.143328066064809</v>
      </c>
      <c r="X9" s="14">
        <v>5.9026319522985399E-2</v>
      </c>
      <c r="Y9" s="14">
        <v>9.8115469117439402E-2</v>
      </c>
      <c r="Z9" s="14">
        <v>0.115784820066455</v>
      </c>
      <c r="AA9" s="14"/>
      <c r="AB9" s="14">
        <v>6.8657474502644603E-2</v>
      </c>
      <c r="AC9" s="14">
        <v>7.0090573189747901E-2</v>
      </c>
      <c r="AD9" s="14">
        <v>0.16864039541644801</v>
      </c>
      <c r="AE9" s="14">
        <v>0.158778842715252</v>
      </c>
      <c r="AF9" s="14">
        <v>0.24834012744331199</v>
      </c>
      <c r="AG9" s="14"/>
      <c r="AH9" s="14">
        <v>0.221816656389975</v>
      </c>
      <c r="AI9" s="14">
        <v>7.0631673443345602E-2</v>
      </c>
      <c r="AJ9" s="14"/>
      <c r="AK9" s="14">
        <v>0.220841031536121</v>
      </c>
      <c r="AL9" s="14">
        <v>7.4723959506177995E-2</v>
      </c>
      <c r="AM9" s="14"/>
      <c r="AN9" s="14">
        <v>0.18741055239047899</v>
      </c>
      <c r="AO9" s="14">
        <v>5.5413914574532201E-2</v>
      </c>
      <c r="AP9" s="14"/>
      <c r="AQ9" s="14">
        <v>0.15212653776030699</v>
      </c>
      <c r="AR9" s="14">
        <v>9.5385898034496194E-2</v>
      </c>
      <c r="AS9" s="14">
        <v>0.11868041607943899</v>
      </c>
    </row>
    <row r="10" spans="2:45" x14ac:dyDescent="0.35">
      <c r="B10" s="15" t="s">
        <v>67</v>
      </c>
      <c r="C10" s="14">
        <v>0.232696883333145</v>
      </c>
      <c r="D10" s="14">
        <v>0.25816147833137298</v>
      </c>
      <c r="E10" s="14">
        <v>0.20744135202324299</v>
      </c>
      <c r="F10" s="14"/>
      <c r="G10" s="14">
        <v>0.33591909529424002</v>
      </c>
      <c r="H10" s="14">
        <v>0.27930331959558902</v>
      </c>
      <c r="I10" s="14">
        <v>0.25576353196117302</v>
      </c>
      <c r="J10" s="14">
        <v>0.155359766894166</v>
      </c>
      <c r="K10" s="14">
        <v>0.13555905872674501</v>
      </c>
      <c r="L10" s="14"/>
      <c r="M10" s="14">
        <v>0.258241628889398</v>
      </c>
      <c r="N10" s="14">
        <v>0.239291697488213</v>
      </c>
      <c r="O10" s="14">
        <v>0.214838821281954</v>
      </c>
      <c r="P10" s="14">
        <v>0.21637207552972701</v>
      </c>
      <c r="Q10" s="14"/>
      <c r="R10" s="14">
        <v>0.28053397564786497</v>
      </c>
      <c r="S10" s="14">
        <v>0.18796221207781</v>
      </c>
      <c r="T10" s="14">
        <v>0.21151391001550099</v>
      </c>
      <c r="U10" s="14">
        <v>0.19727571868768201</v>
      </c>
      <c r="V10" s="14">
        <v>0.22302384957004401</v>
      </c>
      <c r="W10" s="14">
        <v>0.24640941662031199</v>
      </c>
      <c r="X10" s="14">
        <v>0.233617957834961</v>
      </c>
      <c r="Y10" s="14">
        <v>0.231480643909525</v>
      </c>
      <c r="Z10" s="14">
        <v>0.271114000703715</v>
      </c>
      <c r="AA10" s="14"/>
      <c r="AB10" s="14">
        <v>0.22353658296178899</v>
      </c>
      <c r="AC10" s="14">
        <v>0.21865110463026299</v>
      </c>
      <c r="AD10" s="14">
        <v>0.232294111563557</v>
      </c>
      <c r="AE10" s="14">
        <v>0.269250384979975</v>
      </c>
      <c r="AF10" s="14">
        <v>0.210339063895946</v>
      </c>
      <c r="AG10" s="14"/>
      <c r="AH10" s="14">
        <v>0.29325022583021798</v>
      </c>
      <c r="AI10" s="14">
        <v>0.198540807066517</v>
      </c>
      <c r="AJ10" s="14"/>
      <c r="AK10" s="14">
        <v>0.30694022021407902</v>
      </c>
      <c r="AL10" s="14">
        <v>0.18561069903571101</v>
      </c>
      <c r="AM10" s="14"/>
      <c r="AN10" s="14">
        <v>0.30051443245196502</v>
      </c>
      <c r="AO10" s="14">
        <v>0.17847023662970099</v>
      </c>
      <c r="AP10" s="14"/>
      <c r="AQ10" s="14">
        <v>0.27039200505807698</v>
      </c>
      <c r="AR10" s="14">
        <v>0.212798198004095</v>
      </c>
      <c r="AS10" s="14">
        <v>0.25356657599100202</v>
      </c>
    </row>
    <row r="11" spans="2:45" x14ac:dyDescent="0.35">
      <c r="B11" s="15" t="s">
        <v>68</v>
      </c>
      <c r="C11" s="14">
        <v>0.17964363106726899</v>
      </c>
      <c r="D11" s="14">
        <v>0.173146497662161</v>
      </c>
      <c r="E11" s="14">
        <v>0.186558058770665</v>
      </c>
      <c r="F11" s="14"/>
      <c r="G11" s="14">
        <v>0.24582875735075299</v>
      </c>
      <c r="H11" s="14">
        <v>0.18652924027512199</v>
      </c>
      <c r="I11" s="14">
        <v>0.161125452964934</v>
      </c>
      <c r="J11" s="14">
        <v>0.15452923336625299</v>
      </c>
      <c r="K11" s="14">
        <v>0.15638920236659601</v>
      </c>
      <c r="L11" s="14"/>
      <c r="M11" s="14">
        <v>0.169938178984648</v>
      </c>
      <c r="N11" s="14">
        <v>0.174773069933259</v>
      </c>
      <c r="O11" s="14">
        <v>0.18534937685258901</v>
      </c>
      <c r="P11" s="14">
        <v>0.189513119928746</v>
      </c>
      <c r="Q11" s="14"/>
      <c r="R11" s="14">
        <v>0.17966924919337199</v>
      </c>
      <c r="S11" s="14">
        <v>0.17393649347541101</v>
      </c>
      <c r="T11" s="14">
        <v>0.17554975686861801</v>
      </c>
      <c r="U11" s="14">
        <v>0.22068112153184199</v>
      </c>
      <c r="V11" s="14">
        <v>0.16978506460637799</v>
      </c>
      <c r="W11" s="14">
        <v>0.171597929230455</v>
      </c>
      <c r="X11" s="14">
        <v>0.21139736004299201</v>
      </c>
      <c r="Y11" s="14">
        <v>0.16949665402213199</v>
      </c>
      <c r="Z11" s="14">
        <v>0.14752513317301399</v>
      </c>
      <c r="AA11" s="14"/>
      <c r="AB11" s="14">
        <v>0.19181114495034601</v>
      </c>
      <c r="AC11" s="14">
        <v>0.187074312683432</v>
      </c>
      <c r="AD11" s="14">
        <v>0.17525224166294201</v>
      </c>
      <c r="AE11" s="14">
        <v>0.19682600962480701</v>
      </c>
      <c r="AF11" s="14">
        <v>0.16054036020276999</v>
      </c>
      <c r="AG11" s="14"/>
      <c r="AH11" s="14">
        <v>0.20805536385060699</v>
      </c>
      <c r="AI11" s="14">
        <v>0.16338624532943199</v>
      </c>
      <c r="AJ11" s="14"/>
      <c r="AK11" s="14">
        <v>0.18502142821459699</v>
      </c>
      <c r="AL11" s="14">
        <v>0.17217922889233001</v>
      </c>
      <c r="AM11" s="14"/>
      <c r="AN11" s="14">
        <v>0.18678276035263</v>
      </c>
      <c r="AO11" s="14">
        <v>0.17373377745131499</v>
      </c>
      <c r="AP11" s="14"/>
      <c r="AQ11" s="14">
        <v>0.18439347772961401</v>
      </c>
      <c r="AR11" s="14">
        <v>0.17630139852288201</v>
      </c>
      <c r="AS11" s="14">
        <v>0.18807488043331599</v>
      </c>
    </row>
    <row r="12" spans="2:45" x14ac:dyDescent="0.35">
      <c r="B12" s="15" t="s">
        <v>69</v>
      </c>
      <c r="C12" s="14">
        <v>0.41947270162942002</v>
      </c>
      <c r="D12" s="14">
        <v>0.38924518616835302</v>
      </c>
      <c r="E12" s="14">
        <v>0.45082191529783</v>
      </c>
      <c r="F12" s="14"/>
      <c r="G12" s="14">
        <v>0.231531012828771</v>
      </c>
      <c r="H12" s="14">
        <v>0.27912066397193003</v>
      </c>
      <c r="I12" s="14">
        <v>0.40787290066691501</v>
      </c>
      <c r="J12" s="14">
        <v>0.59149955037612401</v>
      </c>
      <c r="K12" s="14">
        <v>0.58896866581670404</v>
      </c>
      <c r="L12" s="14"/>
      <c r="M12" s="14">
        <v>0.41318569983779901</v>
      </c>
      <c r="N12" s="14">
        <v>0.43276498651441497</v>
      </c>
      <c r="O12" s="14">
        <v>0.42131403366689302</v>
      </c>
      <c r="P12" s="14">
        <v>0.41160169246829698</v>
      </c>
      <c r="Q12" s="14"/>
      <c r="R12" s="14">
        <v>0.30164623358655901</v>
      </c>
      <c r="S12" s="14">
        <v>0.49196820710755601</v>
      </c>
      <c r="T12" s="14">
        <v>0.46895745423874502</v>
      </c>
      <c r="U12" s="14">
        <v>0.42714749992248402</v>
      </c>
      <c r="V12" s="14">
        <v>0.45256975986842801</v>
      </c>
      <c r="W12" s="14">
        <v>0.36430071907768002</v>
      </c>
      <c r="X12" s="14">
        <v>0.44781029854198801</v>
      </c>
      <c r="Y12" s="14">
        <v>0.44095541939501798</v>
      </c>
      <c r="Z12" s="14">
        <v>0.42022924891680002</v>
      </c>
      <c r="AA12" s="14"/>
      <c r="AB12" s="14">
        <v>0.44562170976504401</v>
      </c>
      <c r="AC12" s="14">
        <v>0.463733165755155</v>
      </c>
      <c r="AD12" s="14">
        <v>0.37341193384168903</v>
      </c>
      <c r="AE12" s="14">
        <v>0.35744165151912699</v>
      </c>
      <c r="AF12" s="14">
        <v>0.38078044845797099</v>
      </c>
      <c r="AG12" s="14"/>
      <c r="AH12" s="14">
        <v>0.25426003565855199</v>
      </c>
      <c r="AI12" s="14">
        <v>0.50743864236908598</v>
      </c>
      <c r="AJ12" s="14"/>
      <c r="AK12" s="14">
        <v>0.25280954581537701</v>
      </c>
      <c r="AL12" s="14">
        <v>0.51176890959085597</v>
      </c>
      <c r="AM12" s="14"/>
      <c r="AN12" s="14">
        <v>0.29255107377232498</v>
      </c>
      <c r="AO12" s="14">
        <v>0.52369761625877298</v>
      </c>
      <c r="AP12" s="14"/>
      <c r="AQ12" s="14">
        <v>0.36471107181917201</v>
      </c>
      <c r="AR12" s="14">
        <v>0.46597667666359999</v>
      </c>
      <c r="AS12" s="14">
        <v>0.35790338144452499</v>
      </c>
    </row>
    <row r="13" spans="2:45" x14ac:dyDescent="0.35">
      <c r="B13" s="15" t="s">
        <v>70</v>
      </c>
      <c r="C13" s="18">
        <v>5.48075802585428E-2</v>
      </c>
      <c r="D13" s="18">
        <v>4.2653606307434297E-2</v>
      </c>
      <c r="E13" s="18">
        <v>6.6275830466746205E-2</v>
      </c>
      <c r="F13" s="18"/>
      <c r="G13" s="18">
        <v>5.3112129447285203E-2</v>
      </c>
      <c r="H13" s="18">
        <v>5.6382364459637201E-2</v>
      </c>
      <c r="I13" s="18">
        <v>7.0730670012454297E-2</v>
      </c>
      <c r="J13" s="18">
        <v>3.4656836899579997E-2</v>
      </c>
      <c r="K13" s="18">
        <v>5.9857975495481497E-2</v>
      </c>
      <c r="L13" s="18"/>
      <c r="M13" s="18">
        <v>2.9422444448755199E-2</v>
      </c>
      <c r="N13" s="18">
        <v>4.3791488575960699E-2</v>
      </c>
      <c r="O13" s="18">
        <v>4.6018204451900503E-2</v>
      </c>
      <c r="P13" s="18">
        <v>9.8586344389386293E-2</v>
      </c>
      <c r="Q13" s="18"/>
      <c r="R13" s="18">
        <v>4.1906966035628698E-2</v>
      </c>
      <c r="S13" s="18">
        <v>5.1039386168841398E-2</v>
      </c>
      <c r="T13" s="18">
        <v>6.4672359681825095E-2</v>
      </c>
      <c r="U13" s="18">
        <v>7.6857328395954605E-2</v>
      </c>
      <c r="V13" s="18">
        <v>4.2812403710299901E-2</v>
      </c>
      <c r="W13" s="18">
        <v>7.4363869006744104E-2</v>
      </c>
      <c r="X13" s="18">
        <v>4.8148064057074003E-2</v>
      </c>
      <c r="Y13" s="18">
        <v>5.9951813555885497E-2</v>
      </c>
      <c r="Z13" s="18">
        <v>4.5346797140015598E-2</v>
      </c>
      <c r="AA13" s="18"/>
      <c r="AB13" s="18">
        <v>7.0373087820176997E-2</v>
      </c>
      <c r="AC13" s="18">
        <v>6.0450843741402402E-2</v>
      </c>
      <c r="AD13" s="18">
        <v>5.0401317515364599E-2</v>
      </c>
      <c r="AE13" s="18">
        <v>1.7703111160838801E-2</v>
      </c>
      <c r="AF13" s="18">
        <v>0</v>
      </c>
      <c r="AG13" s="18"/>
      <c r="AH13" s="18">
        <v>2.26177182706482E-2</v>
      </c>
      <c r="AI13" s="18">
        <v>6.0002631791619403E-2</v>
      </c>
      <c r="AJ13" s="18"/>
      <c r="AK13" s="18">
        <v>3.4387774219825799E-2</v>
      </c>
      <c r="AL13" s="18">
        <v>5.5717202974924898E-2</v>
      </c>
      <c r="AM13" s="18"/>
      <c r="AN13" s="18">
        <v>3.2741181032601797E-2</v>
      </c>
      <c r="AO13" s="18">
        <v>6.8684455085678497E-2</v>
      </c>
      <c r="AP13" s="18"/>
      <c r="AQ13" s="18">
        <v>2.8376907632829799E-2</v>
      </c>
      <c r="AR13" s="18">
        <v>4.9537828774927697E-2</v>
      </c>
      <c r="AS13" s="18">
        <v>8.1774746051716904E-2</v>
      </c>
    </row>
    <row r="14" spans="2:45" x14ac:dyDescent="0.35">
      <c r="B14" s="15" t="s">
        <v>71</v>
      </c>
      <c r="C14" s="25">
        <v>0.346076087044769</v>
      </c>
      <c r="D14" s="25">
        <v>0.394954709862051</v>
      </c>
      <c r="E14" s="25">
        <v>0.29634419546475899</v>
      </c>
      <c r="F14" s="25"/>
      <c r="G14" s="25">
        <v>0.46952810037319098</v>
      </c>
      <c r="H14" s="25">
        <v>0.47796773129330999</v>
      </c>
      <c r="I14" s="25">
        <v>0.36027097635569699</v>
      </c>
      <c r="J14" s="25">
        <v>0.21931437935804199</v>
      </c>
      <c r="K14" s="25">
        <v>0.19478415632121901</v>
      </c>
      <c r="L14" s="25"/>
      <c r="M14" s="25">
        <v>0.38745367672879799</v>
      </c>
      <c r="N14" s="25">
        <v>0.34867045497636501</v>
      </c>
      <c r="O14" s="25">
        <v>0.347318385028618</v>
      </c>
      <c r="P14" s="25">
        <v>0.30029884321357098</v>
      </c>
      <c r="Q14" s="25"/>
      <c r="R14" s="25">
        <v>0.47677755118444098</v>
      </c>
      <c r="S14" s="25">
        <v>0.28305591324819201</v>
      </c>
      <c r="T14" s="25">
        <v>0.29082042921081203</v>
      </c>
      <c r="U14" s="25">
        <v>0.27531405014971899</v>
      </c>
      <c r="V14" s="25">
        <v>0.33483277181489401</v>
      </c>
      <c r="W14" s="25">
        <v>0.38973748268511998</v>
      </c>
      <c r="X14" s="25">
        <v>0.29264427735794601</v>
      </c>
      <c r="Y14" s="25">
        <v>0.32959611302696501</v>
      </c>
      <c r="Z14" s="25">
        <v>0.38689882077017002</v>
      </c>
      <c r="AA14" s="25"/>
      <c r="AB14" s="25">
        <v>0.292194057464434</v>
      </c>
      <c r="AC14" s="25">
        <v>0.28874167782001098</v>
      </c>
      <c r="AD14" s="25">
        <v>0.40093450698000499</v>
      </c>
      <c r="AE14" s="25">
        <v>0.428029227695227</v>
      </c>
      <c r="AF14" s="25">
        <v>0.458679191339258</v>
      </c>
      <c r="AG14" s="25"/>
      <c r="AH14" s="25">
        <v>0.51506688222019203</v>
      </c>
      <c r="AI14" s="25">
        <v>0.26917248050986298</v>
      </c>
      <c r="AJ14" s="25"/>
      <c r="AK14" s="25">
        <v>0.52778125175019996</v>
      </c>
      <c r="AL14" s="25">
        <v>0.26033465854188897</v>
      </c>
      <c r="AM14" s="25"/>
      <c r="AN14" s="25">
        <v>0.48792498484244301</v>
      </c>
      <c r="AO14" s="25">
        <v>0.233884151204233</v>
      </c>
      <c r="AP14" s="25"/>
      <c r="AQ14" s="25">
        <v>0.42251854281838402</v>
      </c>
      <c r="AR14" s="25">
        <v>0.30818409603859098</v>
      </c>
      <c r="AS14" s="25">
        <v>0.37224699207044099</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S19"/>
  <sheetViews>
    <sheetView showGridLines="0" workbookViewId="0">
      <pane xSplit="2" topLeftCell="C1" activePane="topRight" state="frozen"/>
      <selection activeCell="C14" sqref="C14"/>
      <selection pane="topRight" activeCell="C14" sqref="C14"/>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232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0.23818817602089701</v>
      </c>
      <c r="D9" s="14">
        <v>0.26026233043744901</v>
      </c>
      <c r="E9" s="14">
        <v>0.216367068201234</v>
      </c>
      <c r="F9" s="14"/>
      <c r="G9" s="14">
        <v>0.199022229130706</v>
      </c>
      <c r="H9" s="14">
        <v>0.30415232987754998</v>
      </c>
      <c r="I9" s="14">
        <v>0.26259928256422699</v>
      </c>
      <c r="J9" s="14">
        <v>0.21287681806581599</v>
      </c>
      <c r="K9" s="14">
        <v>0.198704057634637</v>
      </c>
      <c r="L9" s="14"/>
      <c r="M9" s="14">
        <v>0.35856567989752097</v>
      </c>
      <c r="N9" s="14">
        <v>0.247272569065902</v>
      </c>
      <c r="O9" s="14">
        <v>0.18787291522713301</v>
      </c>
      <c r="P9" s="14">
        <v>0.14583856867655401</v>
      </c>
      <c r="Q9" s="14"/>
      <c r="R9" s="14">
        <v>0.33951920574031103</v>
      </c>
      <c r="S9" s="14">
        <v>0.19384843864916501</v>
      </c>
      <c r="T9" s="14">
        <v>0.260319191397195</v>
      </c>
      <c r="U9" s="14">
        <v>0.218517646403424</v>
      </c>
      <c r="V9" s="14">
        <v>0.25112171405710398</v>
      </c>
      <c r="W9" s="14">
        <v>0.19172499992323799</v>
      </c>
      <c r="X9" s="14">
        <v>0.16399614662725001</v>
      </c>
      <c r="Y9" s="14">
        <v>0.24855843192953</v>
      </c>
      <c r="Z9" s="14">
        <v>0.24777931097737599</v>
      </c>
      <c r="AA9" s="14"/>
      <c r="AB9" s="14">
        <v>0.15114264113671</v>
      </c>
      <c r="AC9" s="14">
        <v>0.17752482596085001</v>
      </c>
      <c r="AD9" s="14">
        <v>0.30203202004525098</v>
      </c>
      <c r="AE9" s="14">
        <v>0.34253403883109101</v>
      </c>
      <c r="AF9" s="14">
        <v>0.35371573153699898</v>
      </c>
      <c r="AG9" s="14"/>
      <c r="AH9" s="14">
        <v>0.336404894468808</v>
      </c>
      <c r="AI9" s="14">
        <v>0.20051818677693101</v>
      </c>
      <c r="AJ9" s="14"/>
      <c r="AK9" s="14">
        <v>0.360253934117444</v>
      </c>
      <c r="AL9" s="14">
        <v>0.19625533618772201</v>
      </c>
      <c r="AM9" s="14"/>
      <c r="AN9" s="14">
        <v>0.319270388952614</v>
      </c>
      <c r="AO9" s="14">
        <v>0.17495810988572499</v>
      </c>
      <c r="AP9" s="14"/>
      <c r="AQ9" s="14">
        <v>0.307706399433052</v>
      </c>
      <c r="AR9" s="14">
        <v>0.222359681608921</v>
      </c>
      <c r="AS9" s="14">
        <v>0.20335479263550299</v>
      </c>
    </row>
    <row r="10" spans="2:45" x14ac:dyDescent="0.35">
      <c r="B10" s="15" t="s">
        <v>67</v>
      </c>
      <c r="C10" s="14">
        <v>0.38219183269712098</v>
      </c>
      <c r="D10" s="14">
        <v>0.40005296512584099</v>
      </c>
      <c r="E10" s="14">
        <v>0.36490851726337598</v>
      </c>
      <c r="F10" s="14"/>
      <c r="G10" s="14">
        <v>0.45142895933731297</v>
      </c>
      <c r="H10" s="14">
        <v>0.39793284446909299</v>
      </c>
      <c r="I10" s="14">
        <v>0.38582328063384702</v>
      </c>
      <c r="J10" s="14">
        <v>0.34535369685366102</v>
      </c>
      <c r="K10" s="14">
        <v>0.33215789234788101</v>
      </c>
      <c r="L10" s="14"/>
      <c r="M10" s="14">
        <v>0.41543392630271397</v>
      </c>
      <c r="N10" s="14">
        <v>0.41923014148590598</v>
      </c>
      <c r="O10" s="14">
        <v>0.37458697135868801</v>
      </c>
      <c r="P10" s="14">
        <v>0.31438886427579599</v>
      </c>
      <c r="Q10" s="14"/>
      <c r="R10" s="14">
        <v>0.397072930118748</v>
      </c>
      <c r="S10" s="14">
        <v>0.40806468772941101</v>
      </c>
      <c r="T10" s="14">
        <v>0.40081510235406698</v>
      </c>
      <c r="U10" s="14">
        <v>0.36372396955777803</v>
      </c>
      <c r="V10" s="14">
        <v>0.36540845086509</v>
      </c>
      <c r="W10" s="14">
        <v>0.42130347647550997</v>
      </c>
      <c r="X10" s="14">
        <v>0.344313784279345</v>
      </c>
      <c r="Y10" s="14">
        <v>0.37273698631279101</v>
      </c>
      <c r="Z10" s="14">
        <v>0.347571529608667</v>
      </c>
      <c r="AA10" s="14"/>
      <c r="AB10" s="14">
        <v>0.34113830993369898</v>
      </c>
      <c r="AC10" s="14">
        <v>0.40050403250324901</v>
      </c>
      <c r="AD10" s="14">
        <v>0.38162183623117202</v>
      </c>
      <c r="AE10" s="14">
        <v>0.42603167472400799</v>
      </c>
      <c r="AF10" s="14">
        <v>0.52752812785382497</v>
      </c>
      <c r="AG10" s="14"/>
      <c r="AH10" s="14">
        <v>0.43358788711730001</v>
      </c>
      <c r="AI10" s="14">
        <v>0.368258200667685</v>
      </c>
      <c r="AJ10" s="14"/>
      <c r="AK10" s="14">
        <v>0.44600119633667901</v>
      </c>
      <c r="AL10" s="14">
        <v>0.36000214074300502</v>
      </c>
      <c r="AM10" s="14"/>
      <c r="AN10" s="14">
        <v>0.42782641381719999</v>
      </c>
      <c r="AO10" s="14">
        <v>0.349388704930855</v>
      </c>
      <c r="AP10" s="14"/>
      <c r="AQ10" s="14">
        <v>0.41700608256080002</v>
      </c>
      <c r="AR10" s="14">
        <v>0.37195962632957502</v>
      </c>
      <c r="AS10" s="14">
        <v>0.390569987981575</v>
      </c>
    </row>
    <row r="11" spans="2:45" x14ac:dyDescent="0.35">
      <c r="B11" s="15" t="s">
        <v>68</v>
      </c>
      <c r="C11" s="14">
        <v>0.162268029713213</v>
      </c>
      <c r="D11" s="14">
        <v>0.15582425873907901</v>
      </c>
      <c r="E11" s="14">
        <v>0.16803784570952299</v>
      </c>
      <c r="F11" s="14"/>
      <c r="G11" s="14">
        <v>0.180879168594998</v>
      </c>
      <c r="H11" s="14">
        <v>0.13811086388541399</v>
      </c>
      <c r="I11" s="14">
        <v>0.16118640152522401</v>
      </c>
      <c r="J11" s="14">
        <v>0.168352579733999</v>
      </c>
      <c r="K11" s="14">
        <v>0.166604331792683</v>
      </c>
      <c r="L11" s="14"/>
      <c r="M11" s="14">
        <v>0.11872958894496199</v>
      </c>
      <c r="N11" s="14">
        <v>0.15716041758577101</v>
      </c>
      <c r="O11" s="14">
        <v>0.184428652352738</v>
      </c>
      <c r="P11" s="14">
        <v>0.195862545866299</v>
      </c>
      <c r="Q11" s="14"/>
      <c r="R11" s="14">
        <v>0.124085684853442</v>
      </c>
      <c r="S11" s="14">
        <v>0.17661328422495201</v>
      </c>
      <c r="T11" s="14">
        <v>0.125665425404792</v>
      </c>
      <c r="U11" s="14">
        <v>0.19948312872184601</v>
      </c>
      <c r="V11" s="14">
        <v>0.15194355433357201</v>
      </c>
      <c r="W11" s="14">
        <v>0.13499839316149601</v>
      </c>
      <c r="X11" s="14">
        <v>0.251772171389676</v>
      </c>
      <c r="Y11" s="14">
        <v>0.132155929682816</v>
      </c>
      <c r="Z11" s="14">
        <v>0.159204095992621</v>
      </c>
      <c r="AA11" s="14"/>
      <c r="AB11" s="14">
        <v>0.18185944600231599</v>
      </c>
      <c r="AC11" s="14">
        <v>0.17038611545728199</v>
      </c>
      <c r="AD11" s="14">
        <v>0.15177369189099199</v>
      </c>
      <c r="AE11" s="14">
        <v>0.14877505669646299</v>
      </c>
      <c r="AF11" s="14">
        <v>2.39658620157919E-2</v>
      </c>
      <c r="AG11" s="14"/>
      <c r="AH11" s="14">
        <v>0.14195904866313599</v>
      </c>
      <c r="AI11" s="14">
        <v>0.166712781585445</v>
      </c>
      <c r="AJ11" s="14"/>
      <c r="AK11" s="14">
        <v>0.101306493412885</v>
      </c>
      <c r="AL11" s="14">
        <v>0.18188592488656299</v>
      </c>
      <c r="AM11" s="14"/>
      <c r="AN11" s="14">
        <v>0.133978736268827</v>
      </c>
      <c r="AO11" s="14">
        <v>0.18514460811948499</v>
      </c>
      <c r="AP11" s="14"/>
      <c r="AQ11" s="14">
        <v>0.13354981909507599</v>
      </c>
      <c r="AR11" s="14">
        <v>0.17474286311239801</v>
      </c>
      <c r="AS11" s="14">
        <v>0.166209450083735</v>
      </c>
    </row>
    <row r="12" spans="2:45" x14ac:dyDescent="0.35">
      <c r="B12" s="15" t="s">
        <v>69</v>
      </c>
      <c r="C12" s="14">
        <v>0.178212550814349</v>
      </c>
      <c r="D12" s="14">
        <v>0.16069515789302699</v>
      </c>
      <c r="E12" s="14">
        <v>0.19625223627638999</v>
      </c>
      <c r="F12" s="14"/>
      <c r="G12" s="14">
        <v>0.12793993167387899</v>
      </c>
      <c r="H12" s="14">
        <v>0.118200258435308</v>
      </c>
      <c r="I12" s="14">
        <v>0.160336476828872</v>
      </c>
      <c r="J12" s="14">
        <v>0.23655792262784101</v>
      </c>
      <c r="K12" s="14">
        <v>0.25413259776929498</v>
      </c>
      <c r="L12" s="14"/>
      <c r="M12" s="14">
        <v>8.4865267951803394E-2</v>
      </c>
      <c r="N12" s="14">
        <v>0.153843889286158</v>
      </c>
      <c r="O12" s="14">
        <v>0.21970100692153899</v>
      </c>
      <c r="P12" s="14">
        <v>0.265669867943988</v>
      </c>
      <c r="Q12" s="14"/>
      <c r="R12" s="14">
        <v>0.109663722073282</v>
      </c>
      <c r="S12" s="14">
        <v>0.179331827717014</v>
      </c>
      <c r="T12" s="14">
        <v>0.17013369745947601</v>
      </c>
      <c r="U12" s="14">
        <v>0.16481603813357901</v>
      </c>
      <c r="V12" s="14">
        <v>0.199715557241848</v>
      </c>
      <c r="W12" s="14">
        <v>0.19833574529285</v>
      </c>
      <c r="X12" s="14">
        <v>0.21479910057433099</v>
      </c>
      <c r="Y12" s="14">
        <v>0.20112339220991099</v>
      </c>
      <c r="Z12" s="14">
        <v>0.211282350829401</v>
      </c>
      <c r="AA12" s="14"/>
      <c r="AB12" s="14">
        <v>0.27526349728697003</v>
      </c>
      <c r="AC12" s="14">
        <v>0.21737843430020801</v>
      </c>
      <c r="AD12" s="14">
        <v>0.12828976926899199</v>
      </c>
      <c r="AE12" s="14">
        <v>7.0199429666518404E-2</v>
      </c>
      <c r="AF12" s="14">
        <v>9.4790278593383404E-2</v>
      </c>
      <c r="AG12" s="14"/>
      <c r="AH12" s="14">
        <v>6.7607547497961995E-2</v>
      </c>
      <c r="AI12" s="14">
        <v>0.22789131928034301</v>
      </c>
      <c r="AJ12" s="14"/>
      <c r="AK12" s="14">
        <v>6.6153886670252293E-2</v>
      </c>
      <c r="AL12" s="14">
        <v>0.22728964696748499</v>
      </c>
      <c r="AM12" s="14"/>
      <c r="AN12" s="14">
        <v>0.105471554505252</v>
      </c>
      <c r="AO12" s="14">
        <v>0.23532974076006899</v>
      </c>
      <c r="AP12" s="14"/>
      <c r="AQ12" s="14">
        <v>0.122810712687708</v>
      </c>
      <c r="AR12" s="14">
        <v>0.201930583256556</v>
      </c>
      <c r="AS12" s="14">
        <v>0.17648254805264901</v>
      </c>
    </row>
    <row r="13" spans="2:45" x14ac:dyDescent="0.35">
      <c r="B13" s="15" t="s">
        <v>70</v>
      </c>
      <c r="C13" s="18">
        <v>3.9139410754421199E-2</v>
      </c>
      <c r="D13" s="18">
        <v>2.3165287804605399E-2</v>
      </c>
      <c r="E13" s="18">
        <v>5.4434332549477299E-2</v>
      </c>
      <c r="F13" s="18"/>
      <c r="G13" s="18">
        <v>4.0729711263104602E-2</v>
      </c>
      <c r="H13" s="18">
        <v>4.16037033326348E-2</v>
      </c>
      <c r="I13" s="18">
        <v>3.00545584478304E-2</v>
      </c>
      <c r="J13" s="18">
        <v>3.6858982718682397E-2</v>
      </c>
      <c r="K13" s="18">
        <v>4.8401120455504397E-2</v>
      </c>
      <c r="L13" s="18"/>
      <c r="M13" s="18">
        <v>2.24055369029987E-2</v>
      </c>
      <c r="N13" s="18">
        <v>2.24929825762628E-2</v>
      </c>
      <c r="O13" s="18">
        <v>3.3410454139902297E-2</v>
      </c>
      <c r="P13" s="18">
        <v>7.8240153237362595E-2</v>
      </c>
      <c r="Q13" s="18"/>
      <c r="R13" s="18">
        <v>2.9658457214217299E-2</v>
      </c>
      <c r="S13" s="18">
        <v>4.2141761679457698E-2</v>
      </c>
      <c r="T13" s="18">
        <v>4.3066583384470697E-2</v>
      </c>
      <c r="U13" s="18">
        <v>5.3459217183373299E-2</v>
      </c>
      <c r="V13" s="18">
        <v>3.1810723502385098E-2</v>
      </c>
      <c r="W13" s="18">
        <v>5.3637385146906601E-2</v>
      </c>
      <c r="X13" s="18">
        <v>2.5118797129399201E-2</v>
      </c>
      <c r="Y13" s="18">
        <v>4.54252598649518E-2</v>
      </c>
      <c r="Z13" s="18">
        <v>3.4162712591934402E-2</v>
      </c>
      <c r="AA13" s="18"/>
      <c r="AB13" s="18">
        <v>5.0596105640304603E-2</v>
      </c>
      <c r="AC13" s="18">
        <v>3.4206591778410601E-2</v>
      </c>
      <c r="AD13" s="18">
        <v>3.62826825635926E-2</v>
      </c>
      <c r="AE13" s="18">
        <v>1.24598000819199E-2</v>
      </c>
      <c r="AF13" s="18">
        <v>0</v>
      </c>
      <c r="AG13" s="18"/>
      <c r="AH13" s="18">
        <v>2.04406222527935E-2</v>
      </c>
      <c r="AI13" s="18">
        <v>3.6619511689595798E-2</v>
      </c>
      <c r="AJ13" s="18"/>
      <c r="AK13" s="18">
        <v>2.6284489462740201E-2</v>
      </c>
      <c r="AL13" s="18">
        <v>3.4566951215224399E-2</v>
      </c>
      <c r="AM13" s="18"/>
      <c r="AN13" s="18">
        <v>1.34529064561067E-2</v>
      </c>
      <c r="AO13" s="18">
        <v>5.5178836303865997E-2</v>
      </c>
      <c r="AP13" s="18"/>
      <c r="AQ13" s="18">
        <v>1.8926986223364601E-2</v>
      </c>
      <c r="AR13" s="18">
        <v>2.9007245692550001E-2</v>
      </c>
      <c r="AS13" s="18">
        <v>6.3383221246538501E-2</v>
      </c>
    </row>
    <row r="14" spans="2:45" x14ac:dyDescent="0.35">
      <c r="B14" s="15" t="s">
        <v>71</v>
      </c>
      <c r="C14" s="25">
        <v>0.62038000871801702</v>
      </c>
      <c r="D14" s="25">
        <v>0.66031529556328905</v>
      </c>
      <c r="E14" s="25">
        <v>0.58127558546461</v>
      </c>
      <c r="F14" s="25"/>
      <c r="G14" s="25">
        <v>0.65045118846801797</v>
      </c>
      <c r="H14" s="25">
        <v>0.70208517434664297</v>
      </c>
      <c r="I14" s="25">
        <v>0.64842256319807401</v>
      </c>
      <c r="J14" s="25">
        <v>0.55823051491947695</v>
      </c>
      <c r="K14" s="25">
        <v>0.53086194998251801</v>
      </c>
      <c r="L14" s="25"/>
      <c r="M14" s="25">
        <v>0.773999606200236</v>
      </c>
      <c r="N14" s="25">
        <v>0.66650271055180799</v>
      </c>
      <c r="O14" s="25">
        <v>0.56245988658582002</v>
      </c>
      <c r="P14" s="25">
        <v>0.46022743295235002</v>
      </c>
      <c r="Q14" s="25"/>
      <c r="R14" s="25">
        <v>0.73659213585905803</v>
      </c>
      <c r="S14" s="25">
        <v>0.60191312637857697</v>
      </c>
      <c r="T14" s="25">
        <v>0.66113429375126098</v>
      </c>
      <c r="U14" s="25">
        <v>0.58224161596120105</v>
      </c>
      <c r="V14" s="25">
        <v>0.61653016492219503</v>
      </c>
      <c r="W14" s="25">
        <v>0.61302847639874802</v>
      </c>
      <c r="X14" s="25">
        <v>0.50830993090659404</v>
      </c>
      <c r="Y14" s="25">
        <v>0.62129541824232104</v>
      </c>
      <c r="Z14" s="25">
        <v>0.59535084058604304</v>
      </c>
      <c r="AA14" s="25"/>
      <c r="AB14" s="25">
        <v>0.49228095107040898</v>
      </c>
      <c r="AC14" s="25">
        <v>0.57802885846409902</v>
      </c>
      <c r="AD14" s="25">
        <v>0.68365385627642306</v>
      </c>
      <c r="AE14" s="25">
        <v>0.76856571355509895</v>
      </c>
      <c r="AF14" s="25">
        <v>0.88124385939082495</v>
      </c>
      <c r="AG14" s="25"/>
      <c r="AH14" s="25">
        <v>0.76999278158610795</v>
      </c>
      <c r="AI14" s="25">
        <v>0.568776387444617</v>
      </c>
      <c r="AJ14" s="25"/>
      <c r="AK14" s="25">
        <v>0.806255130454123</v>
      </c>
      <c r="AL14" s="25">
        <v>0.55625747693072802</v>
      </c>
      <c r="AM14" s="25"/>
      <c r="AN14" s="25">
        <v>0.74709680276981405</v>
      </c>
      <c r="AO14" s="25">
        <v>0.52434681481657897</v>
      </c>
      <c r="AP14" s="25"/>
      <c r="AQ14" s="25">
        <v>0.72471248199385097</v>
      </c>
      <c r="AR14" s="25">
        <v>0.59431930793849497</v>
      </c>
      <c r="AS14" s="25">
        <v>0.59392478061707799</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S19"/>
  <sheetViews>
    <sheetView showGridLines="0" workbookViewId="0">
      <pane xSplit="2" topLeftCell="C1" activePane="topRight" state="frozen"/>
      <selection activeCell="C14" sqref="C14"/>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233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0.116633752825247</v>
      </c>
      <c r="D9" s="14">
        <v>0.14361697683264599</v>
      </c>
      <c r="E9" s="14">
        <v>8.9616199264710594E-2</v>
      </c>
      <c r="F9" s="14"/>
      <c r="G9" s="14">
        <v>0.14944630227512001</v>
      </c>
      <c r="H9" s="14">
        <v>0.18987251600920499</v>
      </c>
      <c r="I9" s="14">
        <v>0.13342080843387699</v>
      </c>
      <c r="J9" s="14">
        <v>6.8653584221570196E-2</v>
      </c>
      <c r="K9" s="14">
        <v>3.10837914577284E-2</v>
      </c>
      <c r="L9" s="14"/>
      <c r="M9" s="14">
        <v>0.15415671374971601</v>
      </c>
      <c r="N9" s="14">
        <v>9.6007435398620805E-2</v>
      </c>
      <c r="O9" s="14">
        <v>0.11077415552759701</v>
      </c>
      <c r="P9" s="14">
        <v>0.10307485629558701</v>
      </c>
      <c r="Q9" s="14"/>
      <c r="R9" s="14">
        <v>0.179283502469087</v>
      </c>
      <c r="S9" s="14">
        <v>7.7968626746474506E-2</v>
      </c>
      <c r="T9" s="14">
        <v>0.12515610300782401</v>
      </c>
      <c r="U9" s="14">
        <v>5.9487599674083298E-2</v>
      </c>
      <c r="V9" s="14">
        <v>0.14805937851474801</v>
      </c>
      <c r="W9" s="14">
        <v>0.13212172014718199</v>
      </c>
      <c r="X9" s="14">
        <v>7.0274351413457004E-2</v>
      </c>
      <c r="Y9" s="14">
        <v>0.117618324205191</v>
      </c>
      <c r="Z9" s="14">
        <v>0.13059617676583599</v>
      </c>
      <c r="AA9" s="14"/>
      <c r="AB9" s="14">
        <v>8.00667279142947E-2</v>
      </c>
      <c r="AC9" s="14">
        <v>8.4268511680531399E-2</v>
      </c>
      <c r="AD9" s="14">
        <v>0.148640326263519</v>
      </c>
      <c r="AE9" s="14">
        <v>0.17318884879844801</v>
      </c>
      <c r="AF9" s="14">
        <v>0.17513498570144501</v>
      </c>
      <c r="AG9" s="14"/>
      <c r="AH9" s="14">
        <v>0.232243642141544</v>
      </c>
      <c r="AI9" s="14">
        <v>6.9087912357214995E-2</v>
      </c>
      <c r="AJ9" s="14"/>
      <c r="AK9" s="14">
        <v>0.22841127200452399</v>
      </c>
      <c r="AL9" s="14">
        <v>7.1864985921801405E-2</v>
      </c>
      <c r="AM9" s="14"/>
      <c r="AN9" s="14">
        <v>0.189712806977862</v>
      </c>
      <c r="AO9" s="14">
        <v>5.88680660516398E-2</v>
      </c>
      <c r="AP9" s="14"/>
      <c r="AQ9" s="14">
        <v>0.19042868988167</v>
      </c>
      <c r="AR9" s="14">
        <v>8.0481504576830398E-2</v>
      </c>
      <c r="AS9" s="14">
        <v>0.14061592534588799</v>
      </c>
    </row>
    <row r="10" spans="2:45" x14ac:dyDescent="0.35">
      <c r="B10" s="15" t="s">
        <v>67</v>
      </c>
      <c r="C10" s="14">
        <v>0.24314599621004701</v>
      </c>
      <c r="D10" s="14">
        <v>0.27997269162244598</v>
      </c>
      <c r="E10" s="14">
        <v>0.20538126542660701</v>
      </c>
      <c r="F10" s="14"/>
      <c r="G10" s="14">
        <v>0.34985136461174399</v>
      </c>
      <c r="H10" s="14">
        <v>0.259881417795431</v>
      </c>
      <c r="I10" s="14">
        <v>0.25786777202081601</v>
      </c>
      <c r="J10" s="14">
        <v>0.184301862945979</v>
      </c>
      <c r="K10" s="14">
        <v>0.16664652476594899</v>
      </c>
      <c r="L10" s="14"/>
      <c r="M10" s="14">
        <v>0.24235048240016699</v>
      </c>
      <c r="N10" s="14">
        <v>0.23617795895715599</v>
      </c>
      <c r="O10" s="14">
        <v>0.25713829912030001</v>
      </c>
      <c r="P10" s="14">
        <v>0.241538421954894</v>
      </c>
      <c r="Q10" s="14"/>
      <c r="R10" s="14">
        <v>0.31144895400151001</v>
      </c>
      <c r="S10" s="14">
        <v>0.16000715757821601</v>
      </c>
      <c r="T10" s="14">
        <v>0.25729018164092299</v>
      </c>
      <c r="U10" s="14">
        <v>0.225794905569798</v>
      </c>
      <c r="V10" s="14">
        <v>0.235127055255032</v>
      </c>
      <c r="W10" s="14">
        <v>0.25780055747109598</v>
      </c>
      <c r="X10" s="14">
        <v>0.22281024553438999</v>
      </c>
      <c r="Y10" s="14">
        <v>0.22672116663872299</v>
      </c>
      <c r="Z10" s="14">
        <v>0.28148593725370602</v>
      </c>
      <c r="AA10" s="14"/>
      <c r="AB10" s="14">
        <v>0.257381125392595</v>
      </c>
      <c r="AC10" s="14">
        <v>0.220276683386462</v>
      </c>
      <c r="AD10" s="14">
        <v>0.25446876857781098</v>
      </c>
      <c r="AE10" s="14">
        <v>0.24710603886143001</v>
      </c>
      <c r="AF10" s="14">
        <v>0.30910120303486799</v>
      </c>
      <c r="AG10" s="14"/>
      <c r="AH10" s="14">
        <v>0.33831319694930301</v>
      </c>
      <c r="AI10" s="14">
        <v>0.19237527189414999</v>
      </c>
      <c r="AJ10" s="14"/>
      <c r="AK10" s="14">
        <v>0.34621948968796201</v>
      </c>
      <c r="AL10" s="14">
        <v>0.19146941564453901</v>
      </c>
      <c r="AM10" s="14"/>
      <c r="AN10" s="14">
        <v>0.30649754233989002</v>
      </c>
      <c r="AO10" s="14">
        <v>0.18942240794708501</v>
      </c>
      <c r="AP10" s="14"/>
      <c r="AQ10" s="14">
        <v>0.25443351272563403</v>
      </c>
      <c r="AR10" s="14">
        <v>0.239571603608773</v>
      </c>
      <c r="AS10" s="14">
        <v>0.22597348769168801</v>
      </c>
    </row>
    <row r="11" spans="2:45" x14ac:dyDescent="0.35">
      <c r="B11" s="15" t="s">
        <v>68</v>
      </c>
      <c r="C11" s="14">
        <v>0.21138748373386601</v>
      </c>
      <c r="D11" s="14">
        <v>0.21456127206103001</v>
      </c>
      <c r="E11" s="14">
        <v>0.20859888044845901</v>
      </c>
      <c r="F11" s="14"/>
      <c r="G11" s="14">
        <v>0.20690903831320101</v>
      </c>
      <c r="H11" s="14">
        <v>0.23473399315165</v>
      </c>
      <c r="I11" s="14">
        <v>0.19622730770468499</v>
      </c>
      <c r="J11" s="14">
        <v>0.20900876414307401</v>
      </c>
      <c r="K11" s="14">
        <v>0.208808907170762</v>
      </c>
      <c r="L11" s="14"/>
      <c r="M11" s="14">
        <v>0.21322460220623499</v>
      </c>
      <c r="N11" s="14">
        <v>0.198036791089755</v>
      </c>
      <c r="O11" s="14">
        <v>0.23467766763610601</v>
      </c>
      <c r="P11" s="14">
        <v>0.20458819459578501</v>
      </c>
      <c r="Q11" s="14"/>
      <c r="R11" s="14">
        <v>0.18231946449216499</v>
      </c>
      <c r="S11" s="14">
        <v>0.231566665839434</v>
      </c>
      <c r="T11" s="14">
        <v>0.17805148047154401</v>
      </c>
      <c r="U11" s="14">
        <v>0.29131172753920498</v>
      </c>
      <c r="V11" s="14">
        <v>0.17693431330047801</v>
      </c>
      <c r="W11" s="14">
        <v>0.179516753523455</v>
      </c>
      <c r="X11" s="14">
        <v>0.24702378176010201</v>
      </c>
      <c r="Y11" s="14">
        <v>0.237813763936079</v>
      </c>
      <c r="Z11" s="14">
        <v>0.19105629387893899</v>
      </c>
      <c r="AA11" s="14"/>
      <c r="AB11" s="14">
        <v>0.211589910495246</v>
      </c>
      <c r="AC11" s="14">
        <v>0.19715829236913199</v>
      </c>
      <c r="AD11" s="14">
        <v>0.20161622117142</v>
      </c>
      <c r="AE11" s="14">
        <v>0.26302680309795801</v>
      </c>
      <c r="AF11" s="14">
        <v>0.197594189617945</v>
      </c>
      <c r="AG11" s="14"/>
      <c r="AH11" s="14">
        <v>0.19940193409213799</v>
      </c>
      <c r="AI11" s="14">
        <v>0.21725400809051401</v>
      </c>
      <c r="AJ11" s="14"/>
      <c r="AK11" s="14">
        <v>0.18810918270290899</v>
      </c>
      <c r="AL11" s="14">
        <v>0.215799780343301</v>
      </c>
      <c r="AM11" s="14"/>
      <c r="AN11" s="14">
        <v>0.23604670014201501</v>
      </c>
      <c r="AO11" s="14">
        <v>0.194740376979088</v>
      </c>
      <c r="AP11" s="14"/>
      <c r="AQ11" s="14">
        <v>0.224484097713572</v>
      </c>
      <c r="AR11" s="14">
        <v>0.20481242775847899</v>
      </c>
      <c r="AS11" s="14">
        <v>0.23474405053953901</v>
      </c>
    </row>
    <row r="12" spans="2:45" x14ac:dyDescent="0.35">
      <c r="B12" s="15" t="s">
        <v>69</v>
      </c>
      <c r="C12" s="14">
        <v>0.38418755963922202</v>
      </c>
      <c r="D12" s="14">
        <v>0.333429802258709</v>
      </c>
      <c r="E12" s="14">
        <v>0.43619839304633501</v>
      </c>
      <c r="F12" s="14"/>
      <c r="G12" s="14">
        <v>0.25451051418506598</v>
      </c>
      <c r="H12" s="14">
        <v>0.26497442222074902</v>
      </c>
      <c r="I12" s="14">
        <v>0.36110486258098101</v>
      </c>
      <c r="J12" s="14">
        <v>0.50823690615449801</v>
      </c>
      <c r="K12" s="14">
        <v>0.54054193726192001</v>
      </c>
      <c r="L12" s="14"/>
      <c r="M12" s="14">
        <v>0.364161482310221</v>
      </c>
      <c r="N12" s="14">
        <v>0.43699821213008</v>
      </c>
      <c r="O12" s="14">
        <v>0.36332770239103801</v>
      </c>
      <c r="P12" s="14">
        <v>0.36752035004063799</v>
      </c>
      <c r="Q12" s="14"/>
      <c r="R12" s="14">
        <v>0.29395583738596298</v>
      </c>
      <c r="S12" s="14">
        <v>0.47647318490224899</v>
      </c>
      <c r="T12" s="14">
        <v>0.39237326066658301</v>
      </c>
      <c r="U12" s="14">
        <v>0.35565327397702301</v>
      </c>
      <c r="V12" s="14">
        <v>0.40281277161558199</v>
      </c>
      <c r="W12" s="14">
        <v>0.365739415339699</v>
      </c>
      <c r="X12" s="14">
        <v>0.43408021228960098</v>
      </c>
      <c r="Y12" s="14">
        <v>0.37823955173169199</v>
      </c>
      <c r="Z12" s="14">
        <v>0.364803971700076</v>
      </c>
      <c r="AA12" s="14"/>
      <c r="AB12" s="14">
        <v>0.38722620372329303</v>
      </c>
      <c r="AC12" s="14">
        <v>0.44331925546108503</v>
      </c>
      <c r="AD12" s="14">
        <v>0.36676064440303802</v>
      </c>
      <c r="AE12" s="14">
        <v>0.30176375710530801</v>
      </c>
      <c r="AF12" s="14">
        <v>0.31816962164574197</v>
      </c>
      <c r="AG12" s="14"/>
      <c r="AH12" s="14">
        <v>0.21095156510315199</v>
      </c>
      <c r="AI12" s="14">
        <v>0.47663314019797398</v>
      </c>
      <c r="AJ12" s="14"/>
      <c r="AK12" s="14">
        <v>0.21395022094340599</v>
      </c>
      <c r="AL12" s="14">
        <v>0.47892685399893697</v>
      </c>
      <c r="AM12" s="14"/>
      <c r="AN12" s="14">
        <v>0.25121948087779</v>
      </c>
      <c r="AO12" s="14">
        <v>0.494687624061035</v>
      </c>
      <c r="AP12" s="14"/>
      <c r="AQ12" s="14">
        <v>0.31178749867921202</v>
      </c>
      <c r="AR12" s="14">
        <v>0.43042590154591598</v>
      </c>
      <c r="AS12" s="14">
        <v>0.35046634119361902</v>
      </c>
    </row>
    <row r="13" spans="2:45" x14ac:dyDescent="0.35">
      <c r="B13" s="15" t="s">
        <v>70</v>
      </c>
      <c r="C13" s="18">
        <v>4.4645207591617199E-2</v>
      </c>
      <c r="D13" s="18">
        <v>2.84192572251688E-2</v>
      </c>
      <c r="E13" s="18">
        <v>6.0205261813888501E-2</v>
      </c>
      <c r="F13" s="18"/>
      <c r="G13" s="18">
        <v>3.9282780614868403E-2</v>
      </c>
      <c r="H13" s="18">
        <v>5.0537650822965102E-2</v>
      </c>
      <c r="I13" s="18">
        <v>5.1379249259641199E-2</v>
      </c>
      <c r="J13" s="18">
        <v>2.9798882534879102E-2</v>
      </c>
      <c r="K13" s="18">
        <v>5.2918839343640098E-2</v>
      </c>
      <c r="L13" s="18"/>
      <c r="M13" s="18">
        <v>2.6106719333660901E-2</v>
      </c>
      <c r="N13" s="18">
        <v>3.2779602424389001E-2</v>
      </c>
      <c r="O13" s="18">
        <v>3.40821753249596E-2</v>
      </c>
      <c r="P13" s="18">
        <v>8.3278177113096194E-2</v>
      </c>
      <c r="Q13" s="18"/>
      <c r="R13" s="18">
        <v>3.2992241651274602E-2</v>
      </c>
      <c r="S13" s="18">
        <v>5.3984364933626197E-2</v>
      </c>
      <c r="T13" s="18">
        <v>4.7128974213126701E-2</v>
      </c>
      <c r="U13" s="18">
        <v>6.7752493239891506E-2</v>
      </c>
      <c r="V13" s="18">
        <v>3.7066481314160099E-2</v>
      </c>
      <c r="W13" s="18">
        <v>6.4821553518568706E-2</v>
      </c>
      <c r="X13" s="18">
        <v>2.58114090024502E-2</v>
      </c>
      <c r="Y13" s="18">
        <v>3.9607193488314499E-2</v>
      </c>
      <c r="Z13" s="18">
        <v>3.2057620401443603E-2</v>
      </c>
      <c r="AA13" s="18"/>
      <c r="AB13" s="18">
        <v>6.3736032474570797E-2</v>
      </c>
      <c r="AC13" s="18">
        <v>5.49772571027905E-2</v>
      </c>
      <c r="AD13" s="18">
        <v>2.8514039584212302E-2</v>
      </c>
      <c r="AE13" s="18">
        <v>1.49145521368554E-2</v>
      </c>
      <c r="AF13" s="18">
        <v>0</v>
      </c>
      <c r="AG13" s="18"/>
      <c r="AH13" s="18">
        <v>1.9089661713863001E-2</v>
      </c>
      <c r="AI13" s="18">
        <v>4.4649667460147001E-2</v>
      </c>
      <c r="AJ13" s="18"/>
      <c r="AK13" s="18">
        <v>2.33098346611984E-2</v>
      </c>
      <c r="AL13" s="18">
        <v>4.1938964091422101E-2</v>
      </c>
      <c r="AM13" s="18"/>
      <c r="AN13" s="18">
        <v>1.6523469662443599E-2</v>
      </c>
      <c r="AO13" s="18">
        <v>6.2281524961151503E-2</v>
      </c>
      <c r="AP13" s="18"/>
      <c r="AQ13" s="18">
        <v>1.8866200999911702E-2</v>
      </c>
      <c r="AR13" s="18">
        <v>4.4708562510001902E-2</v>
      </c>
      <c r="AS13" s="18">
        <v>4.8200195229265601E-2</v>
      </c>
    </row>
    <row r="14" spans="2:45" x14ac:dyDescent="0.35">
      <c r="B14" s="15" t="s">
        <v>71</v>
      </c>
      <c r="C14" s="25">
        <v>0.35977974903529403</v>
      </c>
      <c r="D14" s="25">
        <v>0.42358966845509199</v>
      </c>
      <c r="E14" s="25">
        <v>0.29499746469131699</v>
      </c>
      <c r="F14" s="25"/>
      <c r="G14" s="25">
        <v>0.499297666886864</v>
      </c>
      <c r="H14" s="25">
        <v>0.44975393380463602</v>
      </c>
      <c r="I14" s="25">
        <v>0.391288580454693</v>
      </c>
      <c r="J14" s="25">
        <v>0.25295544716754897</v>
      </c>
      <c r="K14" s="25">
        <v>0.19773031622367701</v>
      </c>
      <c r="L14" s="25"/>
      <c r="M14" s="25">
        <v>0.396507196149883</v>
      </c>
      <c r="N14" s="25">
        <v>0.33218539435577599</v>
      </c>
      <c r="O14" s="25">
        <v>0.36791245464789601</v>
      </c>
      <c r="P14" s="25">
        <v>0.34461327825048099</v>
      </c>
      <c r="Q14" s="25"/>
      <c r="R14" s="25">
        <v>0.49073245647059699</v>
      </c>
      <c r="S14" s="25">
        <v>0.23797578432468999</v>
      </c>
      <c r="T14" s="25">
        <v>0.38244628464874603</v>
      </c>
      <c r="U14" s="25">
        <v>0.28528250524388099</v>
      </c>
      <c r="V14" s="25">
        <v>0.38318643376978001</v>
      </c>
      <c r="W14" s="25">
        <v>0.38992227761827702</v>
      </c>
      <c r="X14" s="25">
        <v>0.293084596947847</v>
      </c>
      <c r="Y14" s="25">
        <v>0.34433949084391402</v>
      </c>
      <c r="Z14" s="25">
        <v>0.41208211401954198</v>
      </c>
      <c r="AA14" s="25"/>
      <c r="AB14" s="25">
        <v>0.33744785330688998</v>
      </c>
      <c r="AC14" s="25">
        <v>0.30454519506699301</v>
      </c>
      <c r="AD14" s="25">
        <v>0.40310909484133001</v>
      </c>
      <c r="AE14" s="25">
        <v>0.42029488765987799</v>
      </c>
      <c r="AF14" s="25">
        <v>0.48423618873631302</v>
      </c>
      <c r="AG14" s="25"/>
      <c r="AH14" s="25">
        <v>0.57055683909084598</v>
      </c>
      <c r="AI14" s="25">
        <v>0.261463184251365</v>
      </c>
      <c r="AJ14" s="25"/>
      <c r="AK14" s="25">
        <v>0.57463076169248695</v>
      </c>
      <c r="AL14" s="25">
        <v>0.26333440156634003</v>
      </c>
      <c r="AM14" s="25"/>
      <c r="AN14" s="25">
        <v>0.49621034931775199</v>
      </c>
      <c r="AO14" s="25">
        <v>0.248290473998725</v>
      </c>
      <c r="AP14" s="25"/>
      <c r="AQ14" s="25">
        <v>0.44486220260730402</v>
      </c>
      <c r="AR14" s="25">
        <v>0.32005310818560301</v>
      </c>
      <c r="AS14" s="25">
        <v>0.36658941303757597</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S19"/>
  <sheetViews>
    <sheetView showGridLines="0" workbookViewId="0">
      <pane xSplit="2" topLeftCell="C1" activePane="topRight" state="frozen"/>
      <selection activeCell="C14" sqref="C14"/>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234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0.13490775865152899</v>
      </c>
      <c r="D9" s="14">
        <v>0.15252178505769101</v>
      </c>
      <c r="E9" s="14">
        <v>0.117387048446394</v>
      </c>
      <c r="F9" s="14"/>
      <c r="G9" s="14">
        <v>0.167785876733721</v>
      </c>
      <c r="H9" s="14">
        <v>0.213044448676418</v>
      </c>
      <c r="I9" s="14">
        <v>0.12744633487795901</v>
      </c>
      <c r="J9" s="14">
        <v>9.4016668919247204E-2</v>
      </c>
      <c r="K9" s="14">
        <v>6.4275833977969196E-2</v>
      </c>
      <c r="L9" s="14"/>
      <c r="M9" s="14">
        <v>0.17526443170705</v>
      </c>
      <c r="N9" s="14">
        <v>0.104135183448722</v>
      </c>
      <c r="O9" s="14">
        <v>0.13293537904378</v>
      </c>
      <c r="P9" s="14">
        <v>0.12578098258228901</v>
      </c>
      <c r="Q9" s="14"/>
      <c r="R9" s="14">
        <v>0.193864062304579</v>
      </c>
      <c r="S9" s="14">
        <v>9.1648706655471299E-2</v>
      </c>
      <c r="T9" s="14">
        <v>9.8514463265378702E-2</v>
      </c>
      <c r="U9" s="14">
        <v>0.12972258059493499</v>
      </c>
      <c r="V9" s="14">
        <v>0.162377704758047</v>
      </c>
      <c r="W9" s="14">
        <v>0.13848737114780299</v>
      </c>
      <c r="X9" s="14">
        <v>8.5326997415379094E-2</v>
      </c>
      <c r="Y9" s="14">
        <v>0.129014985222725</v>
      </c>
      <c r="Z9" s="14">
        <v>0.166619178901664</v>
      </c>
      <c r="AA9" s="14"/>
      <c r="AB9" s="14">
        <v>0.111863964083436</v>
      </c>
      <c r="AC9" s="14">
        <v>9.4399328490317305E-2</v>
      </c>
      <c r="AD9" s="14">
        <v>0.15944946778248001</v>
      </c>
      <c r="AE9" s="14">
        <v>0.22653498690683299</v>
      </c>
      <c r="AF9" s="14">
        <v>0.13669524656332899</v>
      </c>
      <c r="AG9" s="14"/>
      <c r="AH9" s="14">
        <v>0.237379773420162</v>
      </c>
      <c r="AI9" s="14">
        <v>9.6344883122488095E-2</v>
      </c>
      <c r="AJ9" s="14"/>
      <c r="AK9" s="14">
        <v>0.23464449089286901</v>
      </c>
      <c r="AL9" s="14">
        <v>9.6121652406688601E-2</v>
      </c>
      <c r="AM9" s="14"/>
      <c r="AN9" s="14">
        <v>0.20965899982063199</v>
      </c>
      <c r="AO9" s="14">
        <v>7.8907791142285202E-2</v>
      </c>
      <c r="AP9" s="14"/>
      <c r="AQ9" s="14">
        <v>0.203317783971809</v>
      </c>
      <c r="AR9" s="14">
        <v>0.107579908086607</v>
      </c>
      <c r="AS9" s="14">
        <v>0.148580447825749</v>
      </c>
    </row>
    <row r="10" spans="2:45" x14ac:dyDescent="0.35">
      <c r="B10" s="15" t="s">
        <v>67</v>
      </c>
      <c r="C10" s="14">
        <v>0.33159695962366798</v>
      </c>
      <c r="D10" s="14">
        <v>0.35263271087578402</v>
      </c>
      <c r="E10" s="14">
        <v>0.30995182854637099</v>
      </c>
      <c r="F10" s="14"/>
      <c r="G10" s="14">
        <v>0.36380832521687401</v>
      </c>
      <c r="H10" s="14">
        <v>0.35061719692035798</v>
      </c>
      <c r="I10" s="14">
        <v>0.39528058544282801</v>
      </c>
      <c r="J10" s="14">
        <v>0.26707413278554298</v>
      </c>
      <c r="K10" s="14">
        <v>0.27616945995305803</v>
      </c>
      <c r="L10" s="14"/>
      <c r="M10" s="14">
        <v>0.35729902226569299</v>
      </c>
      <c r="N10" s="14">
        <v>0.35088083131868197</v>
      </c>
      <c r="O10" s="14">
        <v>0.33889357792499902</v>
      </c>
      <c r="P10" s="14">
        <v>0.27993876703151399</v>
      </c>
      <c r="Q10" s="14"/>
      <c r="R10" s="14">
        <v>0.38999584960290601</v>
      </c>
      <c r="S10" s="14">
        <v>0.289307521127248</v>
      </c>
      <c r="T10" s="14">
        <v>0.34458269209305697</v>
      </c>
      <c r="U10" s="14">
        <v>0.33276768861284201</v>
      </c>
      <c r="V10" s="14">
        <v>0.31280470260253601</v>
      </c>
      <c r="W10" s="14">
        <v>0.324872861966857</v>
      </c>
      <c r="X10" s="14">
        <v>0.35244977826574603</v>
      </c>
      <c r="Y10" s="14">
        <v>0.403338625997547</v>
      </c>
      <c r="Z10" s="14">
        <v>0.27530297084775102</v>
      </c>
      <c r="AA10" s="14"/>
      <c r="AB10" s="14">
        <v>0.25602159339803099</v>
      </c>
      <c r="AC10" s="14">
        <v>0.31832592571139101</v>
      </c>
      <c r="AD10" s="14">
        <v>0.35691491472506598</v>
      </c>
      <c r="AE10" s="14">
        <v>0.37490437886051398</v>
      </c>
      <c r="AF10" s="14">
        <v>0.31716554171660999</v>
      </c>
      <c r="AG10" s="14"/>
      <c r="AH10" s="14">
        <v>0.398135432695983</v>
      </c>
      <c r="AI10" s="14">
        <v>0.30346627166900603</v>
      </c>
      <c r="AJ10" s="14"/>
      <c r="AK10" s="14">
        <v>0.43848959225996897</v>
      </c>
      <c r="AL10" s="14">
        <v>0.28196810893154101</v>
      </c>
      <c r="AM10" s="14"/>
      <c r="AN10" s="14">
        <v>0.40558460664623902</v>
      </c>
      <c r="AO10" s="14">
        <v>0.27009574896161997</v>
      </c>
      <c r="AP10" s="14"/>
      <c r="AQ10" s="14">
        <v>0.38752657109127597</v>
      </c>
      <c r="AR10" s="14">
        <v>0.31690138200844697</v>
      </c>
      <c r="AS10" s="14">
        <v>0.30821913234687898</v>
      </c>
    </row>
    <row r="11" spans="2:45" x14ac:dyDescent="0.35">
      <c r="B11" s="15" t="s">
        <v>68</v>
      </c>
      <c r="C11" s="14">
        <v>0.20958488533762901</v>
      </c>
      <c r="D11" s="14">
        <v>0.21733402651119299</v>
      </c>
      <c r="E11" s="14">
        <v>0.20217261704789399</v>
      </c>
      <c r="F11" s="14"/>
      <c r="G11" s="14">
        <v>0.23964636638044001</v>
      </c>
      <c r="H11" s="14">
        <v>0.212977720502428</v>
      </c>
      <c r="I11" s="14">
        <v>0.16413629945566</v>
      </c>
      <c r="J11" s="14">
        <v>0.22354894143849899</v>
      </c>
      <c r="K11" s="14">
        <v>0.21292190204436801</v>
      </c>
      <c r="L11" s="14"/>
      <c r="M11" s="14">
        <v>0.21368110112175201</v>
      </c>
      <c r="N11" s="14">
        <v>0.201814407930585</v>
      </c>
      <c r="O11" s="14">
        <v>0.21662408253895299</v>
      </c>
      <c r="P11" s="14">
        <v>0.206995227888743</v>
      </c>
      <c r="Q11" s="14"/>
      <c r="R11" s="14">
        <v>0.17665563346935401</v>
      </c>
      <c r="S11" s="14">
        <v>0.227141932864875</v>
      </c>
      <c r="T11" s="14">
        <v>0.19451038823587199</v>
      </c>
      <c r="U11" s="14">
        <v>0.22865652540676101</v>
      </c>
      <c r="V11" s="14">
        <v>0.194141353663426</v>
      </c>
      <c r="W11" s="14">
        <v>0.20578989905120701</v>
      </c>
      <c r="X11" s="14">
        <v>0.233188256841632</v>
      </c>
      <c r="Y11" s="14">
        <v>0.19893036697743599</v>
      </c>
      <c r="Z11" s="14">
        <v>0.22349971606406499</v>
      </c>
      <c r="AA11" s="14"/>
      <c r="AB11" s="14">
        <v>0.23981002620650499</v>
      </c>
      <c r="AC11" s="14">
        <v>0.21772362897286601</v>
      </c>
      <c r="AD11" s="14">
        <v>0.19810410129690001</v>
      </c>
      <c r="AE11" s="14">
        <v>0.18504223350681701</v>
      </c>
      <c r="AF11" s="14">
        <v>0.32922555998129499</v>
      </c>
      <c r="AG11" s="14"/>
      <c r="AH11" s="14">
        <v>0.207888775006528</v>
      </c>
      <c r="AI11" s="14">
        <v>0.20748522528972399</v>
      </c>
      <c r="AJ11" s="14"/>
      <c r="AK11" s="14">
        <v>0.16955122623184901</v>
      </c>
      <c r="AL11" s="14">
        <v>0.225485736197161</v>
      </c>
      <c r="AM11" s="14"/>
      <c r="AN11" s="14">
        <v>0.189143753162061</v>
      </c>
      <c r="AO11" s="14">
        <v>0.22631248682851099</v>
      </c>
      <c r="AP11" s="14"/>
      <c r="AQ11" s="14">
        <v>0.17068873723085001</v>
      </c>
      <c r="AR11" s="14">
        <v>0.22133464696576399</v>
      </c>
      <c r="AS11" s="14">
        <v>0.22172035719639999</v>
      </c>
    </row>
    <row r="12" spans="2:45" x14ac:dyDescent="0.35">
      <c r="B12" s="15" t="s">
        <v>69</v>
      </c>
      <c r="C12" s="14">
        <v>0.277566097022791</v>
      </c>
      <c r="D12" s="14">
        <v>0.24579112151343199</v>
      </c>
      <c r="E12" s="14">
        <v>0.31019848694705499</v>
      </c>
      <c r="F12" s="14"/>
      <c r="G12" s="14">
        <v>0.18576618731804301</v>
      </c>
      <c r="H12" s="14">
        <v>0.18002531892026899</v>
      </c>
      <c r="I12" s="14">
        <v>0.259152111084343</v>
      </c>
      <c r="J12" s="14">
        <v>0.37213922307393199</v>
      </c>
      <c r="K12" s="14">
        <v>0.39865661975224598</v>
      </c>
      <c r="L12" s="14"/>
      <c r="M12" s="14">
        <v>0.231578209378977</v>
      </c>
      <c r="N12" s="14">
        <v>0.30312576844171601</v>
      </c>
      <c r="O12" s="14">
        <v>0.27901313819342799</v>
      </c>
      <c r="P12" s="14">
        <v>0.29732439961685703</v>
      </c>
      <c r="Q12" s="14"/>
      <c r="R12" s="14">
        <v>0.206997513430697</v>
      </c>
      <c r="S12" s="14">
        <v>0.34795896806944698</v>
      </c>
      <c r="T12" s="14">
        <v>0.28311246587834499</v>
      </c>
      <c r="U12" s="14">
        <v>0.233607794442663</v>
      </c>
      <c r="V12" s="14">
        <v>0.29742293582969997</v>
      </c>
      <c r="W12" s="14">
        <v>0.26303336227114699</v>
      </c>
      <c r="X12" s="14">
        <v>0.30147791165339299</v>
      </c>
      <c r="Y12" s="14">
        <v>0.25346731891480401</v>
      </c>
      <c r="Z12" s="14">
        <v>0.29915899651646499</v>
      </c>
      <c r="AA12" s="14"/>
      <c r="AB12" s="14">
        <v>0.31110581276393301</v>
      </c>
      <c r="AC12" s="14">
        <v>0.32585392590406598</v>
      </c>
      <c r="AD12" s="14">
        <v>0.25397822190061498</v>
      </c>
      <c r="AE12" s="14">
        <v>0.196885939539236</v>
      </c>
      <c r="AF12" s="14">
        <v>0.21691365173876501</v>
      </c>
      <c r="AG12" s="14"/>
      <c r="AH12" s="14">
        <v>0.13581976344588101</v>
      </c>
      <c r="AI12" s="14">
        <v>0.34882715716992702</v>
      </c>
      <c r="AJ12" s="14"/>
      <c r="AK12" s="14">
        <v>0.13816205404788201</v>
      </c>
      <c r="AL12" s="14">
        <v>0.35047831038173999</v>
      </c>
      <c r="AM12" s="14"/>
      <c r="AN12" s="14">
        <v>0.173591105212728</v>
      </c>
      <c r="AO12" s="14">
        <v>0.362665810660591</v>
      </c>
      <c r="AP12" s="14"/>
      <c r="AQ12" s="14">
        <v>0.219885573276563</v>
      </c>
      <c r="AR12" s="14">
        <v>0.31515530988582002</v>
      </c>
      <c r="AS12" s="14">
        <v>0.25444783601924598</v>
      </c>
    </row>
    <row r="13" spans="2:45" x14ac:dyDescent="0.35">
      <c r="B13" s="15" t="s">
        <v>70</v>
      </c>
      <c r="C13" s="18">
        <v>4.63442993643828E-2</v>
      </c>
      <c r="D13" s="18">
        <v>3.1720356041899302E-2</v>
      </c>
      <c r="E13" s="18">
        <v>6.02900190122857E-2</v>
      </c>
      <c r="F13" s="18"/>
      <c r="G13" s="18">
        <v>4.2993244350921403E-2</v>
      </c>
      <c r="H13" s="18">
        <v>4.3335314980526299E-2</v>
      </c>
      <c r="I13" s="18">
        <v>5.3984669139208699E-2</v>
      </c>
      <c r="J13" s="18">
        <v>4.3221033782779597E-2</v>
      </c>
      <c r="K13" s="18">
        <v>4.7976184272359002E-2</v>
      </c>
      <c r="L13" s="18"/>
      <c r="M13" s="18">
        <v>2.2177235526528099E-2</v>
      </c>
      <c r="N13" s="18">
        <v>4.0043808860294697E-2</v>
      </c>
      <c r="O13" s="18">
        <v>3.25338222988414E-2</v>
      </c>
      <c r="P13" s="18">
        <v>8.99606228805961E-2</v>
      </c>
      <c r="Q13" s="18"/>
      <c r="R13" s="18">
        <v>3.24869411924643E-2</v>
      </c>
      <c r="S13" s="18">
        <v>4.39428712829599E-2</v>
      </c>
      <c r="T13" s="18">
        <v>7.9279990527347299E-2</v>
      </c>
      <c r="U13" s="18">
        <v>7.5245410942798394E-2</v>
      </c>
      <c r="V13" s="18">
        <v>3.3253303146290901E-2</v>
      </c>
      <c r="W13" s="18">
        <v>6.7816505562985296E-2</v>
      </c>
      <c r="X13" s="18">
        <v>2.7557055823850499E-2</v>
      </c>
      <c r="Y13" s="18">
        <v>1.5248702887488299E-2</v>
      </c>
      <c r="Z13" s="18">
        <v>3.5419137670055299E-2</v>
      </c>
      <c r="AA13" s="18"/>
      <c r="AB13" s="18">
        <v>8.1198603548095605E-2</v>
      </c>
      <c r="AC13" s="18">
        <v>4.3697190921359201E-2</v>
      </c>
      <c r="AD13" s="18">
        <v>3.1553294294939201E-2</v>
      </c>
      <c r="AE13" s="18">
        <v>1.66324611865999E-2</v>
      </c>
      <c r="AF13" s="18">
        <v>0</v>
      </c>
      <c r="AG13" s="18"/>
      <c r="AH13" s="18">
        <v>2.0776255431446601E-2</v>
      </c>
      <c r="AI13" s="18">
        <v>4.3876462748855698E-2</v>
      </c>
      <c r="AJ13" s="18"/>
      <c r="AK13" s="18">
        <v>1.9152636567430398E-2</v>
      </c>
      <c r="AL13" s="18">
        <v>4.5946192082869097E-2</v>
      </c>
      <c r="AM13" s="18"/>
      <c r="AN13" s="18">
        <v>2.20215351583396E-2</v>
      </c>
      <c r="AO13" s="18">
        <v>6.2018162406992199E-2</v>
      </c>
      <c r="AP13" s="18"/>
      <c r="AQ13" s="18">
        <v>1.85813344295024E-2</v>
      </c>
      <c r="AR13" s="18">
        <v>3.9028753053361703E-2</v>
      </c>
      <c r="AS13" s="18">
        <v>6.7032226611726101E-2</v>
      </c>
    </row>
    <row r="14" spans="2:45" x14ac:dyDescent="0.35">
      <c r="B14" s="15" t="s">
        <v>71</v>
      </c>
      <c r="C14" s="25">
        <v>0.46650471827519702</v>
      </c>
      <c r="D14" s="25">
        <v>0.50515449593347606</v>
      </c>
      <c r="E14" s="25">
        <v>0.42733887699276502</v>
      </c>
      <c r="F14" s="25"/>
      <c r="G14" s="25">
        <v>0.53159420195059504</v>
      </c>
      <c r="H14" s="25">
        <v>0.56366164559677701</v>
      </c>
      <c r="I14" s="25">
        <v>0.52272692032078805</v>
      </c>
      <c r="J14" s="25">
        <v>0.36109080170479002</v>
      </c>
      <c r="K14" s="25">
        <v>0.34044529393102702</v>
      </c>
      <c r="L14" s="25"/>
      <c r="M14" s="25">
        <v>0.53256345397274296</v>
      </c>
      <c r="N14" s="25">
        <v>0.455016014767404</v>
      </c>
      <c r="O14" s="25">
        <v>0.47182895696877802</v>
      </c>
      <c r="P14" s="25">
        <v>0.40571974961380403</v>
      </c>
      <c r="Q14" s="25"/>
      <c r="R14" s="25">
        <v>0.58385991190748499</v>
      </c>
      <c r="S14" s="25">
        <v>0.38095622778271898</v>
      </c>
      <c r="T14" s="25">
        <v>0.44309715535843602</v>
      </c>
      <c r="U14" s="25">
        <v>0.46249026920777703</v>
      </c>
      <c r="V14" s="25">
        <v>0.47518240736058198</v>
      </c>
      <c r="W14" s="25">
        <v>0.46336023311466001</v>
      </c>
      <c r="X14" s="25">
        <v>0.437776775681125</v>
      </c>
      <c r="Y14" s="25">
        <v>0.53235361122027103</v>
      </c>
      <c r="Z14" s="25">
        <v>0.44192214974941502</v>
      </c>
      <c r="AA14" s="25"/>
      <c r="AB14" s="25">
        <v>0.36788555748146701</v>
      </c>
      <c r="AC14" s="25">
        <v>0.41272525420170803</v>
      </c>
      <c r="AD14" s="25">
        <v>0.51636438250754602</v>
      </c>
      <c r="AE14" s="25">
        <v>0.60143936576734702</v>
      </c>
      <c r="AF14" s="25">
        <v>0.45386078827993898</v>
      </c>
      <c r="AG14" s="25"/>
      <c r="AH14" s="25">
        <v>0.63551520611614498</v>
      </c>
      <c r="AI14" s="25">
        <v>0.39981115479149398</v>
      </c>
      <c r="AJ14" s="25"/>
      <c r="AK14" s="25">
        <v>0.67313408315283796</v>
      </c>
      <c r="AL14" s="25">
        <v>0.37808976133823002</v>
      </c>
      <c r="AM14" s="25"/>
      <c r="AN14" s="25">
        <v>0.61524360646687104</v>
      </c>
      <c r="AO14" s="25">
        <v>0.349003540103906</v>
      </c>
      <c r="AP14" s="25"/>
      <c r="AQ14" s="25">
        <v>0.59084435506308497</v>
      </c>
      <c r="AR14" s="25">
        <v>0.42448129009505398</v>
      </c>
      <c r="AS14" s="25">
        <v>0.45679958017262701</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S19"/>
  <sheetViews>
    <sheetView showGridLines="0" workbookViewId="0">
      <pane xSplit="2" topLeftCell="C1" activePane="topRight" state="frozen"/>
      <selection activeCell="C14" sqref="C14"/>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235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x14ac:dyDescent="0.35">
      <c r="B9" s="15" t="s">
        <v>66</v>
      </c>
      <c r="C9" s="14">
        <v>0.11015124656822101</v>
      </c>
      <c r="D9" s="14">
        <v>0.13467610573532399</v>
      </c>
      <c r="E9" s="14">
        <v>8.5603344657412803E-2</v>
      </c>
      <c r="F9" s="14"/>
      <c r="G9" s="14">
        <v>0.164068659258435</v>
      </c>
      <c r="H9" s="14">
        <v>0.16753698663797501</v>
      </c>
      <c r="I9" s="14">
        <v>0.11171603185349201</v>
      </c>
      <c r="J9" s="14">
        <v>6.12810983530001E-2</v>
      </c>
      <c r="K9" s="14">
        <v>4.2047792769857303E-2</v>
      </c>
      <c r="L9" s="14"/>
      <c r="M9" s="14">
        <v>0.12751782128857</v>
      </c>
      <c r="N9" s="14">
        <v>8.9835764597154602E-2</v>
      </c>
      <c r="O9" s="14">
        <v>0.145361445933293</v>
      </c>
      <c r="P9" s="14">
        <v>8.1772197549118894E-2</v>
      </c>
      <c r="Q9" s="14"/>
      <c r="R9" s="14">
        <v>0.185371972366598</v>
      </c>
      <c r="S9" s="14">
        <v>7.5143553391936804E-2</v>
      </c>
      <c r="T9" s="14">
        <v>0.11114420862100099</v>
      </c>
      <c r="U9" s="14">
        <v>5.5772511592400903E-2</v>
      </c>
      <c r="V9" s="14">
        <v>9.4786884317925493E-2</v>
      </c>
      <c r="W9" s="14">
        <v>0.13349079156935301</v>
      </c>
      <c r="X9" s="14">
        <v>8.7339253300752206E-2</v>
      </c>
      <c r="Y9" s="14">
        <v>0.119647713550286</v>
      </c>
      <c r="Z9" s="14">
        <v>0.112558706329355</v>
      </c>
      <c r="AA9" s="14"/>
      <c r="AB9" s="14">
        <v>8.0830286624429801E-2</v>
      </c>
      <c r="AC9" s="14">
        <v>7.4899788671935502E-2</v>
      </c>
      <c r="AD9" s="14">
        <v>0.13495662701299199</v>
      </c>
      <c r="AE9" s="14">
        <v>0.17943766024128299</v>
      </c>
      <c r="AF9" s="14">
        <v>0.23282065132118901</v>
      </c>
      <c r="AG9" s="14"/>
      <c r="AH9" s="14">
        <v>0.211395694785248</v>
      </c>
      <c r="AI9" s="14">
        <v>6.8409478773853505E-2</v>
      </c>
      <c r="AJ9" s="14"/>
      <c r="AK9" s="14">
        <v>0.20692836498522699</v>
      </c>
      <c r="AL9" s="14">
        <v>6.7961522843202102E-2</v>
      </c>
      <c r="AM9" s="14"/>
      <c r="AN9" s="14">
        <v>0.17032441437700699</v>
      </c>
      <c r="AO9" s="14">
        <v>6.3519580009957E-2</v>
      </c>
      <c r="AP9" s="14"/>
      <c r="AQ9" s="14">
        <v>0.14331898164238099</v>
      </c>
      <c r="AR9" s="14">
        <v>9.5439837177564005E-2</v>
      </c>
      <c r="AS9" s="14">
        <v>0.123570669249706</v>
      </c>
    </row>
    <row r="10" spans="2:45" x14ac:dyDescent="0.35">
      <c r="B10" s="15" t="s">
        <v>67</v>
      </c>
      <c r="C10" s="14">
        <v>0.239325904522454</v>
      </c>
      <c r="D10" s="14">
        <v>0.257069902320535</v>
      </c>
      <c r="E10" s="14">
        <v>0.22082304391871099</v>
      </c>
      <c r="F10" s="14"/>
      <c r="G10" s="14">
        <v>0.34139912043631598</v>
      </c>
      <c r="H10" s="14">
        <v>0.28741763446611202</v>
      </c>
      <c r="I10" s="14">
        <v>0.271872159704872</v>
      </c>
      <c r="J10" s="14">
        <v>0.17225463876567099</v>
      </c>
      <c r="K10" s="14">
        <v>0.117324903637106</v>
      </c>
      <c r="L10" s="14"/>
      <c r="M10" s="14">
        <v>0.28356917037290102</v>
      </c>
      <c r="N10" s="14">
        <v>0.232126920885526</v>
      </c>
      <c r="O10" s="14">
        <v>0.22823567693353899</v>
      </c>
      <c r="P10" s="14">
        <v>0.20895202257780901</v>
      </c>
      <c r="Q10" s="14"/>
      <c r="R10" s="14">
        <v>0.30642064517520601</v>
      </c>
      <c r="S10" s="14">
        <v>0.203363662845471</v>
      </c>
      <c r="T10" s="14">
        <v>0.18906890268769999</v>
      </c>
      <c r="U10" s="14">
        <v>0.201054347793897</v>
      </c>
      <c r="V10" s="14">
        <v>0.24147689882548801</v>
      </c>
      <c r="W10" s="14">
        <v>0.27463483160837299</v>
      </c>
      <c r="X10" s="14">
        <v>0.20547219542039699</v>
      </c>
      <c r="Y10" s="14">
        <v>0.23528626416696599</v>
      </c>
      <c r="Z10" s="14">
        <v>0.27099225263408</v>
      </c>
      <c r="AA10" s="14"/>
      <c r="AB10" s="14">
        <v>0.208175082574971</v>
      </c>
      <c r="AC10" s="14">
        <v>0.23446857419158601</v>
      </c>
      <c r="AD10" s="14">
        <v>0.24986393614705901</v>
      </c>
      <c r="AE10" s="14">
        <v>0.281579049460916</v>
      </c>
      <c r="AF10" s="14">
        <v>0.23150558856267001</v>
      </c>
      <c r="AG10" s="14"/>
      <c r="AH10" s="14">
        <v>0.316473849678302</v>
      </c>
      <c r="AI10" s="14">
        <v>0.20859727364904701</v>
      </c>
      <c r="AJ10" s="14"/>
      <c r="AK10" s="14">
        <v>0.31762235483461498</v>
      </c>
      <c r="AL10" s="14">
        <v>0.20482038150659401</v>
      </c>
      <c r="AM10" s="14"/>
      <c r="AN10" s="14">
        <v>0.31724427685549</v>
      </c>
      <c r="AO10" s="14">
        <v>0.176635150784798</v>
      </c>
      <c r="AP10" s="14"/>
      <c r="AQ10" s="14">
        <v>0.28989657655023299</v>
      </c>
      <c r="AR10" s="14">
        <v>0.22662559417401701</v>
      </c>
      <c r="AS10" s="14">
        <v>0.198270416881137</v>
      </c>
    </row>
    <row r="11" spans="2:45" x14ac:dyDescent="0.35">
      <c r="B11" s="15" t="s">
        <v>68</v>
      </c>
      <c r="C11" s="14">
        <v>0.175972288745401</v>
      </c>
      <c r="D11" s="14">
        <v>0.165294125620047</v>
      </c>
      <c r="E11" s="14">
        <v>0.187101421943836</v>
      </c>
      <c r="F11" s="14"/>
      <c r="G11" s="14">
        <v>0.21038605084377299</v>
      </c>
      <c r="H11" s="14">
        <v>0.18814022104811201</v>
      </c>
      <c r="I11" s="14">
        <v>0.14365599325237799</v>
      </c>
      <c r="J11" s="14">
        <v>0.165933572645489</v>
      </c>
      <c r="K11" s="14">
        <v>0.177415626920195</v>
      </c>
      <c r="L11" s="14"/>
      <c r="M11" s="14">
        <v>0.16007662814185</v>
      </c>
      <c r="N11" s="14">
        <v>0.175247797604903</v>
      </c>
      <c r="O11" s="14">
        <v>0.16828631973990901</v>
      </c>
      <c r="P11" s="14">
        <v>0.20411476329943101</v>
      </c>
      <c r="Q11" s="14"/>
      <c r="R11" s="14">
        <v>0.17083032461784101</v>
      </c>
      <c r="S11" s="14">
        <v>0.16630411803300299</v>
      </c>
      <c r="T11" s="14">
        <v>0.155967270611646</v>
      </c>
      <c r="U11" s="14">
        <v>0.21561747227073599</v>
      </c>
      <c r="V11" s="14">
        <v>0.18145654212346099</v>
      </c>
      <c r="W11" s="14">
        <v>0.14933813640126301</v>
      </c>
      <c r="X11" s="14">
        <v>0.18624631842213701</v>
      </c>
      <c r="Y11" s="14">
        <v>0.22387726438632899</v>
      </c>
      <c r="Z11" s="14">
        <v>0.16633624594354801</v>
      </c>
      <c r="AA11" s="14"/>
      <c r="AB11" s="14">
        <v>0.179644685665906</v>
      </c>
      <c r="AC11" s="14">
        <v>0.16954176029255499</v>
      </c>
      <c r="AD11" s="14">
        <v>0.17867639369356</v>
      </c>
      <c r="AE11" s="14">
        <v>0.177282475366765</v>
      </c>
      <c r="AF11" s="14">
        <v>0.181272143992603</v>
      </c>
      <c r="AG11" s="14"/>
      <c r="AH11" s="14">
        <v>0.20557543267181799</v>
      </c>
      <c r="AI11" s="14">
        <v>0.15625574645745699</v>
      </c>
      <c r="AJ11" s="14"/>
      <c r="AK11" s="14">
        <v>0.18713938486151099</v>
      </c>
      <c r="AL11" s="14">
        <v>0.16327639182891199</v>
      </c>
      <c r="AM11" s="14"/>
      <c r="AN11" s="14">
        <v>0.18446577068839201</v>
      </c>
      <c r="AO11" s="14">
        <v>0.16811022199494999</v>
      </c>
      <c r="AP11" s="14"/>
      <c r="AQ11" s="14">
        <v>0.17885656262628799</v>
      </c>
      <c r="AR11" s="14">
        <v>0.164882407124639</v>
      </c>
      <c r="AS11" s="14">
        <v>0.21416253699960899</v>
      </c>
    </row>
    <row r="12" spans="2:45" x14ac:dyDescent="0.35">
      <c r="B12" s="15" t="s">
        <v>69</v>
      </c>
      <c r="C12" s="14">
        <v>0.40488240292876598</v>
      </c>
      <c r="D12" s="14">
        <v>0.39154085118288801</v>
      </c>
      <c r="E12" s="14">
        <v>0.41915172069775303</v>
      </c>
      <c r="F12" s="14"/>
      <c r="G12" s="14">
        <v>0.22241388367481199</v>
      </c>
      <c r="H12" s="14">
        <v>0.28992679108483599</v>
      </c>
      <c r="I12" s="14">
        <v>0.395469837950989</v>
      </c>
      <c r="J12" s="14">
        <v>0.545654344587162</v>
      </c>
      <c r="K12" s="14">
        <v>0.57321308164867801</v>
      </c>
      <c r="L12" s="14"/>
      <c r="M12" s="14">
        <v>0.372184593928652</v>
      </c>
      <c r="N12" s="14">
        <v>0.44682414499573597</v>
      </c>
      <c r="O12" s="14">
        <v>0.40453863235585102</v>
      </c>
      <c r="P12" s="14">
        <v>0.395553340045188</v>
      </c>
      <c r="Q12" s="14"/>
      <c r="R12" s="14">
        <v>0.27649683540070902</v>
      </c>
      <c r="S12" s="14">
        <v>0.47722817680701102</v>
      </c>
      <c r="T12" s="14">
        <v>0.44553837820812903</v>
      </c>
      <c r="U12" s="14">
        <v>0.43465047614549002</v>
      </c>
      <c r="V12" s="14">
        <v>0.424410467125583</v>
      </c>
      <c r="W12" s="14">
        <v>0.362864182186803</v>
      </c>
      <c r="X12" s="14">
        <v>0.467710968328513</v>
      </c>
      <c r="Y12" s="14">
        <v>0.37740184316455899</v>
      </c>
      <c r="Z12" s="14">
        <v>0.39848407432516098</v>
      </c>
      <c r="AA12" s="14"/>
      <c r="AB12" s="14">
        <v>0.42572533262380702</v>
      </c>
      <c r="AC12" s="14">
        <v>0.45717493080854998</v>
      </c>
      <c r="AD12" s="14">
        <v>0.384572831262666</v>
      </c>
      <c r="AE12" s="14">
        <v>0.31039254194534299</v>
      </c>
      <c r="AF12" s="14">
        <v>0.35440161612353899</v>
      </c>
      <c r="AG12" s="14"/>
      <c r="AH12" s="14">
        <v>0.23396490154448699</v>
      </c>
      <c r="AI12" s="14">
        <v>0.49000350176412</v>
      </c>
      <c r="AJ12" s="14"/>
      <c r="AK12" s="14">
        <v>0.24338254344881799</v>
      </c>
      <c r="AL12" s="14">
        <v>0.49237232286557903</v>
      </c>
      <c r="AM12" s="14"/>
      <c r="AN12" s="14">
        <v>0.28625281160391303</v>
      </c>
      <c r="AO12" s="14">
        <v>0.50410058358788801</v>
      </c>
      <c r="AP12" s="14"/>
      <c r="AQ12" s="14">
        <v>0.34531686433603698</v>
      </c>
      <c r="AR12" s="14">
        <v>0.44576960945348199</v>
      </c>
      <c r="AS12" s="14">
        <v>0.37350273610629597</v>
      </c>
    </row>
    <row r="13" spans="2:45" x14ac:dyDescent="0.35">
      <c r="B13" s="15" t="s">
        <v>70</v>
      </c>
      <c r="C13" s="18">
        <v>6.9668157235158304E-2</v>
      </c>
      <c r="D13" s="18">
        <v>5.14190151412066E-2</v>
      </c>
      <c r="E13" s="18">
        <v>8.73204687822874E-2</v>
      </c>
      <c r="F13" s="18"/>
      <c r="G13" s="18">
        <v>6.1732285786664301E-2</v>
      </c>
      <c r="H13" s="18">
        <v>6.6978366762964203E-2</v>
      </c>
      <c r="I13" s="18">
        <v>7.7285977238269701E-2</v>
      </c>
      <c r="J13" s="18">
        <v>5.4876345648678299E-2</v>
      </c>
      <c r="K13" s="18">
        <v>8.9998595024162506E-2</v>
      </c>
      <c r="L13" s="18"/>
      <c r="M13" s="18">
        <v>5.6651786268026798E-2</v>
      </c>
      <c r="N13" s="18">
        <v>5.5965371916680398E-2</v>
      </c>
      <c r="O13" s="18">
        <v>5.3577925037407902E-2</v>
      </c>
      <c r="P13" s="18">
        <v>0.109607676528453</v>
      </c>
      <c r="Q13" s="18"/>
      <c r="R13" s="18">
        <v>6.0880222439646497E-2</v>
      </c>
      <c r="S13" s="18">
        <v>7.7960488922578994E-2</v>
      </c>
      <c r="T13" s="18">
        <v>9.8281239871523804E-2</v>
      </c>
      <c r="U13" s="18">
        <v>9.29051921974757E-2</v>
      </c>
      <c r="V13" s="18">
        <v>5.7869207607542203E-2</v>
      </c>
      <c r="W13" s="18">
        <v>7.9672058234208504E-2</v>
      </c>
      <c r="X13" s="18">
        <v>5.3231264528200699E-2</v>
      </c>
      <c r="Y13" s="18">
        <v>4.37869147318595E-2</v>
      </c>
      <c r="Z13" s="18">
        <v>5.1628720767856497E-2</v>
      </c>
      <c r="AA13" s="18"/>
      <c r="AB13" s="18">
        <v>0.10562461251088701</v>
      </c>
      <c r="AC13" s="18">
        <v>6.3914946035373899E-2</v>
      </c>
      <c r="AD13" s="18">
        <v>5.1930211883722703E-2</v>
      </c>
      <c r="AE13" s="18">
        <v>5.13082729856928E-2</v>
      </c>
      <c r="AF13" s="18">
        <v>0</v>
      </c>
      <c r="AG13" s="18"/>
      <c r="AH13" s="18">
        <v>3.2590121320145098E-2</v>
      </c>
      <c r="AI13" s="18">
        <v>7.6733999355521401E-2</v>
      </c>
      <c r="AJ13" s="18"/>
      <c r="AK13" s="18">
        <v>4.4927351869828901E-2</v>
      </c>
      <c r="AL13" s="18">
        <v>7.1569380955713094E-2</v>
      </c>
      <c r="AM13" s="18"/>
      <c r="AN13" s="18">
        <v>4.1712726475197602E-2</v>
      </c>
      <c r="AO13" s="18">
        <v>8.7634463622406705E-2</v>
      </c>
      <c r="AP13" s="18"/>
      <c r="AQ13" s="18">
        <v>4.2611014845061301E-2</v>
      </c>
      <c r="AR13" s="18">
        <v>6.7282552070297694E-2</v>
      </c>
      <c r="AS13" s="18">
        <v>9.0493640763252503E-2</v>
      </c>
    </row>
    <row r="14" spans="2:45" x14ac:dyDescent="0.35">
      <c r="B14" s="15" t="s">
        <v>71</v>
      </c>
      <c r="C14" s="25">
        <v>0.34947715109067501</v>
      </c>
      <c r="D14" s="25">
        <v>0.39174600805585902</v>
      </c>
      <c r="E14" s="25">
        <v>0.30642638857612398</v>
      </c>
      <c r="F14" s="25"/>
      <c r="G14" s="25">
        <v>0.50546777969475098</v>
      </c>
      <c r="H14" s="25">
        <v>0.45495462110408702</v>
      </c>
      <c r="I14" s="25">
        <v>0.38358819155836399</v>
      </c>
      <c r="J14" s="25">
        <v>0.23353573711867201</v>
      </c>
      <c r="K14" s="25">
        <v>0.159372696406964</v>
      </c>
      <c r="L14" s="25"/>
      <c r="M14" s="25">
        <v>0.411086991661471</v>
      </c>
      <c r="N14" s="25">
        <v>0.32196268548267998</v>
      </c>
      <c r="O14" s="25">
        <v>0.373597122866832</v>
      </c>
      <c r="P14" s="25">
        <v>0.290724220126928</v>
      </c>
      <c r="Q14" s="25"/>
      <c r="R14" s="25">
        <v>0.49179261754180398</v>
      </c>
      <c r="S14" s="25">
        <v>0.27850721623740798</v>
      </c>
      <c r="T14" s="25">
        <v>0.30021311130870099</v>
      </c>
      <c r="U14" s="25">
        <v>0.25682685938629801</v>
      </c>
      <c r="V14" s="25">
        <v>0.33626378314341399</v>
      </c>
      <c r="W14" s="25">
        <v>0.40812562317772499</v>
      </c>
      <c r="X14" s="25">
        <v>0.292811448721149</v>
      </c>
      <c r="Y14" s="25">
        <v>0.35493397771725299</v>
      </c>
      <c r="Z14" s="25">
        <v>0.383550958963434</v>
      </c>
      <c r="AA14" s="25"/>
      <c r="AB14" s="25">
        <v>0.28900536919940101</v>
      </c>
      <c r="AC14" s="25">
        <v>0.30936836286352098</v>
      </c>
      <c r="AD14" s="25">
        <v>0.38482056316005098</v>
      </c>
      <c r="AE14" s="25">
        <v>0.46101670970219899</v>
      </c>
      <c r="AF14" s="25">
        <v>0.46432623988385802</v>
      </c>
      <c r="AG14" s="25"/>
      <c r="AH14" s="25">
        <v>0.52786954446354994</v>
      </c>
      <c r="AI14" s="25">
        <v>0.27700675242290101</v>
      </c>
      <c r="AJ14" s="25"/>
      <c r="AK14" s="25">
        <v>0.52455071981984303</v>
      </c>
      <c r="AL14" s="25">
        <v>0.27278190434979599</v>
      </c>
      <c r="AM14" s="25"/>
      <c r="AN14" s="25">
        <v>0.48756869123249702</v>
      </c>
      <c r="AO14" s="25">
        <v>0.24015473079475499</v>
      </c>
      <c r="AP14" s="25"/>
      <c r="AQ14" s="25">
        <v>0.43321555819261398</v>
      </c>
      <c r="AR14" s="25">
        <v>0.322065431351581</v>
      </c>
      <c r="AS14" s="25">
        <v>0.321841086130843</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J16"/>
  <sheetViews>
    <sheetView showGridLines="0" workbookViewId="0">
      <pane xSplit="2" topLeftCell="C1" activePane="topRight" state="frozen"/>
      <selection pane="topRight" activeCell="F13" sqref="F13"/>
    </sheetView>
  </sheetViews>
  <sheetFormatPr defaultColWidth="10.90625" defaultRowHeight="14.5" x14ac:dyDescent="0.35"/>
  <cols>
    <col min="2" max="2" width="25.7265625" customWidth="1"/>
    <col min="3" max="10" width="20.7265625" customWidth="1"/>
  </cols>
  <sheetData>
    <row r="2" spans="2:10" ht="40" customHeight="1" x14ac:dyDescent="0.35">
      <c r="D2" s="33" t="s">
        <v>238</v>
      </c>
      <c r="E2" s="30"/>
      <c r="F2" s="30"/>
      <c r="G2" s="30"/>
      <c r="H2" s="30"/>
      <c r="I2" s="30"/>
      <c r="J2" s="30"/>
    </row>
    <row r="6" spans="2:10" ht="50" customHeight="1" x14ac:dyDescent="0.35">
      <c r="B6" s="17" t="s">
        <v>15</v>
      </c>
      <c r="C6" s="17" t="s">
        <v>166</v>
      </c>
      <c r="D6" s="17" t="s">
        <v>167</v>
      </c>
      <c r="E6" s="17" t="s">
        <v>168</v>
      </c>
      <c r="F6" s="17" t="s">
        <v>169</v>
      </c>
      <c r="G6" s="17" t="s">
        <v>170</v>
      </c>
      <c r="H6" s="17" t="s">
        <v>171</v>
      </c>
      <c r="I6" s="17" t="s">
        <v>172</v>
      </c>
    </row>
    <row r="7" spans="2:10" ht="43.5" x14ac:dyDescent="0.35">
      <c r="B7" s="15" t="s">
        <v>236</v>
      </c>
      <c r="C7" s="14">
        <v>0.61762449174654899</v>
      </c>
      <c r="D7" s="14">
        <v>0.48009743986271097</v>
      </c>
      <c r="E7" s="14">
        <v>0.403604280289935</v>
      </c>
      <c r="F7" s="14">
        <v>0.31097877499479598</v>
      </c>
      <c r="G7" s="14">
        <v>0.25020058701105802</v>
      </c>
      <c r="H7" s="14">
        <v>0.34149238442687102</v>
      </c>
      <c r="I7" s="14">
        <v>0.48567821255678201</v>
      </c>
    </row>
    <row r="8" spans="2:10" ht="29" x14ac:dyDescent="0.35">
      <c r="B8" s="15" t="s">
        <v>237</v>
      </c>
      <c r="C8" s="14">
        <v>0.28996260853042399</v>
      </c>
      <c r="D8" s="14">
        <v>0.41165157578678202</v>
      </c>
      <c r="E8" s="14">
        <v>0.47077274675854802</v>
      </c>
      <c r="F8" s="14">
        <v>0.57484374624176604</v>
      </c>
      <c r="G8" s="14">
        <v>0.63282669481403397</v>
      </c>
      <c r="H8" s="14">
        <v>0.52567887120043</v>
      </c>
      <c r="I8" s="14">
        <v>0.40842770756682001</v>
      </c>
    </row>
    <row r="9" spans="2:10" x14ac:dyDescent="0.35">
      <c r="B9" s="15" t="s">
        <v>70</v>
      </c>
      <c r="C9" s="14">
        <v>9.2412899723027006E-2</v>
      </c>
      <c r="D9" s="14">
        <v>0.10825098435050701</v>
      </c>
      <c r="E9" s="14">
        <v>0.125622972951516</v>
      </c>
      <c r="F9" s="14">
        <v>0.11417747876343801</v>
      </c>
      <c r="G9" s="14">
        <v>0.11697271817490899</v>
      </c>
      <c r="H9" s="14">
        <v>0.13282874437269901</v>
      </c>
      <c r="I9" s="14">
        <v>0.105894079876398</v>
      </c>
    </row>
    <row r="10" spans="2:10" x14ac:dyDescent="0.35">
      <c r="B10" s="16"/>
      <c r="C10" s="16"/>
      <c r="D10" s="16"/>
      <c r="E10" s="16"/>
      <c r="F10" s="16"/>
      <c r="G10" s="16"/>
      <c r="H10" s="16"/>
      <c r="I10" s="16"/>
    </row>
    <row r="11" spans="2:10" x14ac:dyDescent="0.35">
      <c r="B11" t="s">
        <v>74</v>
      </c>
    </row>
    <row r="12" spans="2:10" x14ac:dyDescent="0.35">
      <c r="B12" t="s">
        <v>75</v>
      </c>
    </row>
    <row r="16" spans="2:10" x14ac:dyDescent="0.35">
      <c r="B16" s="8" t="str">
        <f>HYPERLINK("#'Contents'!A1", "Return to Contents")</f>
        <v>Return to Contents</v>
      </c>
    </row>
  </sheetData>
  <mergeCells count="1">
    <mergeCell ref="D2:J2"/>
  </mergeCells>
  <pageMargins left="0.7" right="0.7" top="0.75" bottom="0.75" header="0.3" footer="0.3"/>
  <pageSetup paperSize="9" orientation="portrait" horizontalDpi="300" verticalDpi="3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S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239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0.61762449174654899</v>
      </c>
      <c r="D9" s="14">
        <v>0.65581710180563502</v>
      </c>
      <c r="E9" s="14">
        <v>0.57921785535104098</v>
      </c>
      <c r="F9" s="14"/>
      <c r="G9" s="14">
        <v>0.67338279315405902</v>
      </c>
      <c r="H9" s="14">
        <v>0.63621664231175901</v>
      </c>
      <c r="I9" s="14">
        <v>0.58418501136952095</v>
      </c>
      <c r="J9" s="14">
        <v>0.60165605420637003</v>
      </c>
      <c r="K9" s="14">
        <v>0.59779475150942196</v>
      </c>
      <c r="L9" s="14"/>
      <c r="M9" s="14">
        <v>0.678842118901545</v>
      </c>
      <c r="N9" s="14">
        <v>0.61379324043859596</v>
      </c>
      <c r="O9" s="14">
        <v>0.65121436577571201</v>
      </c>
      <c r="P9" s="14">
        <v>0.52854890046649095</v>
      </c>
      <c r="Q9" s="14"/>
      <c r="R9" s="14">
        <v>0.65650705401000797</v>
      </c>
      <c r="S9" s="14">
        <v>0.59063180388389003</v>
      </c>
      <c r="T9" s="14">
        <v>0.63520735622643898</v>
      </c>
      <c r="U9" s="14">
        <v>0.59732524283791</v>
      </c>
      <c r="V9" s="14">
        <v>0.618742420974283</v>
      </c>
      <c r="W9" s="14">
        <v>0.61964450799031301</v>
      </c>
      <c r="X9" s="14">
        <v>0.63180780058741004</v>
      </c>
      <c r="Y9" s="14">
        <v>0.67646683893392401</v>
      </c>
      <c r="Z9" s="14">
        <v>0.57074185695148405</v>
      </c>
      <c r="AA9" s="14"/>
      <c r="AB9" s="14">
        <v>0.53284782527840002</v>
      </c>
      <c r="AC9" s="14">
        <v>0.59936344418985099</v>
      </c>
      <c r="AD9" s="14">
        <v>0.65957978145650098</v>
      </c>
      <c r="AE9" s="14">
        <v>0.68975151653752398</v>
      </c>
      <c r="AF9" s="14">
        <v>0.70097684663337001</v>
      </c>
      <c r="AG9" s="14"/>
      <c r="AH9" s="14">
        <v>0.76703940896804401</v>
      </c>
      <c r="AI9" s="14">
        <v>0.56981657696440202</v>
      </c>
      <c r="AJ9" s="14"/>
      <c r="AK9" s="14">
        <v>0.75480865803990504</v>
      </c>
      <c r="AL9" s="14">
        <v>0.56613833065632502</v>
      </c>
      <c r="AM9" s="14"/>
      <c r="AN9" s="14">
        <v>0.72164854449856597</v>
      </c>
      <c r="AO9" s="14">
        <v>0.53658798542446495</v>
      </c>
      <c r="AP9" s="14"/>
      <c r="AQ9" s="14">
        <v>0.71313180713854096</v>
      </c>
      <c r="AR9" s="14">
        <v>0.59176191122975896</v>
      </c>
      <c r="AS9" s="14">
        <v>0.57583014430629498</v>
      </c>
    </row>
    <row r="10" spans="2:45" ht="29" x14ac:dyDescent="0.35">
      <c r="B10" s="15" t="s">
        <v>237</v>
      </c>
      <c r="C10" s="14">
        <v>0.28996260853042399</v>
      </c>
      <c r="D10" s="14">
        <v>0.25985096103437499</v>
      </c>
      <c r="E10" s="14">
        <v>0.32002725570940299</v>
      </c>
      <c r="F10" s="14"/>
      <c r="G10" s="14">
        <v>0.24991751509846499</v>
      </c>
      <c r="H10" s="14">
        <v>0.281066517825656</v>
      </c>
      <c r="I10" s="14">
        <v>0.30247332803312399</v>
      </c>
      <c r="J10" s="14">
        <v>0.299021216402652</v>
      </c>
      <c r="K10" s="14">
        <v>0.31578304424644699</v>
      </c>
      <c r="L10" s="14"/>
      <c r="M10" s="14">
        <v>0.25392399089105999</v>
      </c>
      <c r="N10" s="14">
        <v>0.306195736503516</v>
      </c>
      <c r="O10" s="14">
        <v>0.26867185711793501</v>
      </c>
      <c r="P10" s="14">
        <v>0.33021147427781</v>
      </c>
      <c r="Q10" s="14"/>
      <c r="R10" s="14">
        <v>0.25582358711906</v>
      </c>
      <c r="S10" s="14">
        <v>0.328070355641502</v>
      </c>
      <c r="T10" s="14">
        <v>0.27543478723753601</v>
      </c>
      <c r="U10" s="14">
        <v>0.26868411532039299</v>
      </c>
      <c r="V10" s="14">
        <v>0.302314246265942</v>
      </c>
      <c r="W10" s="14">
        <v>0.27580193715075202</v>
      </c>
      <c r="X10" s="14">
        <v>0.29265241082155002</v>
      </c>
      <c r="Y10" s="14">
        <v>0.24236853575186601</v>
      </c>
      <c r="Z10" s="14">
        <v>0.33298620131453899</v>
      </c>
      <c r="AA10" s="14"/>
      <c r="AB10" s="14">
        <v>0.34947869150259803</v>
      </c>
      <c r="AC10" s="14">
        <v>0.30410407417512803</v>
      </c>
      <c r="AD10" s="14">
        <v>0.25527092495710302</v>
      </c>
      <c r="AE10" s="14">
        <v>0.25088253245637498</v>
      </c>
      <c r="AF10" s="14">
        <v>0.21534400764207101</v>
      </c>
      <c r="AG10" s="14"/>
      <c r="AH10" s="14">
        <v>0.196124351229196</v>
      </c>
      <c r="AI10" s="14">
        <v>0.334241068400774</v>
      </c>
      <c r="AJ10" s="14"/>
      <c r="AK10" s="14">
        <v>0.194577080705785</v>
      </c>
      <c r="AL10" s="14">
        <v>0.33616742643009401</v>
      </c>
      <c r="AM10" s="14"/>
      <c r="AN10" s="14">
        <v>0.21282450706827299</v>
      </c>
      <c r="AO10" s="14">
        <v>0.35345247591331103</v>
      </c>
      <c r="AP10" s="14"/>
      <c r="AQ10" s="14">
        <v>0.21399130615474199</v>
      </c>
      <c r="AR10" s="14">
        <v>0.31992175581808502</v>
      </c>
      <c r="AS10" s="14">
        <v>0.33690979894051498</v>
      </c>
    </row>
    <row r="11" spans="2:45" x14ac:dyDescent="0.35">
      <c r="B11" s="15" t="s">
        <v>70</v>
      </c>
      <c r="C11" s="23">
        <v>9.2412899723027006E-2</v>
      </c>
      <c r="D11" s="23">
        <v>8.4331937159989698E-2</v>
      </c>
      <c r="E11" s="23">
        <v>0.100754888939556</v>
      </c>
      <c r="F11" s="23"/>
      <c r="G11" s="23">
        <v>7.6699691747475707E-2</v>
      </c>
      <c r="H11" s="23">
        <v>8.2716839862585503E-2</v>
      </c>
      <c r="I11" s="23">
        <v>0.11334166059735599</v>
      </c>
      <c r="J11" s="23">
        <v>9.9322729390977804E-2</v>
      </c>
      <c r="K11" s="23">
        <v>8.6422204244130996E-2</v>
      </c>
      <c r="L11" s="23"/>
      <c r="M11" s="23">
        <v>6.72338902073948E-2</v>
      </c>
      <c r="N11" s="23">
        <v>8.0011023057887806E-2</v>
      </c>
      <c r="O11" s="23">
        <v>8.0113777106353007E-2</v>
      </c>
      <c r="P11" s="23">
        <v>0.141239625255699</v>
      </c>
      <c r="Q11" s="23"/>
      <c r="R11" s="23">
        <v>8.7669358870932398E-2</v>
      </c>
      <c r="S11" s="23">
        <v>8.1297840474607599E-2</v>
      </c>
      <c r="T11" s="23">
        <v>8.9357856536025695E-2</v>
      </c>
      <c r="U11" s="23">
        <v>0.13399064184169801</v>
      </c>
      <c r="V11" s="23">
        <v>7.8943332759775303E-2</v>
      </c>
      <c r="W11" s="23">
        <v>0.104553554858935</v>
      </c>
      <c r="X11" s="23">
        <v>7.5539788591039506E-2</v>
      </c>
      <c r="Y11" s="23">
        <v>8.1164625314210107E-2</v>
      </c>
      <c r="Z11" s="23">
        <v>9.6271941733977004E-2</v>
      </c>
      <c r="AA11" s="23"/>
      <c r="AB11" s="23">
        <v>0.11767348321900201</v>
      </c>
      <c r="AC11" s="23">
        <v>9.6532481635020803E-2</v>
      </c>
      <c r="AD11" s="23">
        <v>8.5149293586395905E-2</v>
      </c>
      <c r="AE11" s="23">
        <v>5.9365951006100703E-2</v>
      </c>
      <c r="AF11" s="23">
        <v>8.3679145724558895E-2</v>
      </c>
      <c r="AG11" s="23"/>
      <c r="AH11" s="23">
        <v>3.6836239802760198E-2</v>
      </c>
      <c r="AI11" s="23">
        <v>9.5942354634823201E-2</v>
      </c>
      <c r="AJ11" s="23"/>
      <c r="AK11" s="23">
        <v>5.06142612543099E-2</v>
      </c>
      <c r="AL11" s="23">
        <v>9.76942429135816E-2</v>
      </c>
      <c r="AM11" s="23"/>
      <c r="AN11" s="23">
        <v>6.5526948433160495E-2</v>
      </c>
      <c r="AO11" s="23">
        <v>0.10995953866222399</v>
      </c>
      <c r="AP11" s="23"/>
      <c r="AQ11" s="23">
        <v>7.2876886706716104E-2</v>
      </c>
      <c r="AR11" s="23">
        <v>8.8316332952156198E-2</v>
      </c>
      <c r="AS11" s="23">
        <v>8.7260056753189597E-2</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S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0.48009743986271097</v>
      </c>
      <c r="D9" s="14">
        <v>0.53675630849997602</v>
      </c>
      <c r="E9" s="14">
        <v>0.42277308155085203</v>
      </c>
      <c r="F9" s="14"/>
      <c r="G9" s="14">
        <v>0.49931449414032902</v>
      </c>
      <c r="H9" s="14">
        <v>0.52472680125392002</v>
      </c>
      <c r="I9" s="14">
        <v>0.50046641463275499</v>
      </c>
      <c r="J9" s="14">
        <v>0.43421630917433002</v>
      </c>
      <c r="K9" s="14">
        <v>0.43678476564726998</v>
      </c>
      <c r="L9" s="14"/>
      <c r="M9" s="14">
        <v>0.58996563966357696</v>
      </c>
      <c r="N9" s="14">
        <v>0.50164239521973297</v>
      </c>
      <c r="O9" s="14">
        <v>0.46943682195570402</v>
      </c>
      <c r="P9" s="14">
        <v>0.35256532847635003</v>
      </c>
      <c r="Q9" s="14"/>
      <c r="R9" s="14">
        <v>0.56867123610929504</v>
      </c>
      <c r="S9" s="14">
        <v>0.44018096371562998</v>
      </c>
      <c r="T9" s="14">
        <v>0.47471594406312501</v>
      </c>
      <c r="U9" s="14">
        <v>0.46530199826179902</v>
      </c>
      <c r="V9" s="14">
        <v>0.471256294671209</v>
      </c>
      <c r="W9" s="14">
        <v>0.492412605119664</v>
      </c>
      <c r="X9" s="14">
        <v>0.44261483515913802</v>
      </c>
      <c r="Y9" s="14">
        <v>0.47710296840063199</v>
      </c>
      <c r="Z9" s="14">
        <v>0.46355452400229802</v>
      </c>
      <c r="AA9" s="14"/>
      <c r="AB9" s="14">
        <v>0.357349200451752</v>
      </c>
      <c r="AC9" s="14">
        <v>0.40790034383569601</v>
      </c>
      <c r="AD9" s="14">
        <v>0.55724226317094805</v>
      </c>
      <c r="AE9" s="14">
        <v>0.62162960399295697</v>
      </c>
      <c r="AF9" s="14">
        <v>0.65914789857239098</v>
      </c>
      <c r="AG9" s="14"/>
      <c r="AH9" s="14">
        <v>0.68373534857642304</v>
      </c>
      <c r="AI9" s="14">
        <v>0.408095650819084</v>
      </c>
      <c r="AJ9" s="14"/>
      <c r="AK9" s="14">
        <v>0.68664639535332095</v>
      </c>
      <c r="AL9" s="14">
        <v>0.40516885739118602</v>
      </c>
      <c r="AM9" s="14"/>
      <c r="AN9" s="14">
        <v>0.63057136061113805</v>
      </c>
      <c r="AO9" s="14">
        <v>0.36502574936581</v>
      </c>
      <c r="AP9" s="14"/>
      <c r="AQ9" s="14">
        <v>0.59842674418222896</v>
      </c>
      <c r="AR9" s="14">
        <v>0.46298543238739998</v>
      </c>
      <c r="AS9" s="14">
        <v>0.40856115391630099</v>
      </c>
    </row>
    <row r="10" spans="2:45" ht="29" x14ac:dyDescent="0.35">
      <c r="B10" s="15" t="s">
        <v>237</v>
      </c>
      <c r="C10" s="14">
        <v>0.41165157578678202</v>
      </c>
      <c r="D10" s="14">
        <v>0.36650041081825202</v>
      </c>
      <c r="E10" s="14">
        <v>0.457142492220736</v>
      </c>
      <c r="F10" s="14"/>
      <c r="G10" s="14">
        <v>0.382228310646269</v>
      </c>
      <c r="H10" s="14">
        <v>0.37339135771234699</v>
      </c>
      <c r="I10" s="14">
        <v>0.38375713482090201</v>
      </c>
      <c r="J10" s="14">
        <v>0.46458203824026301</v>
      </c>
      <c r="K10" s="14">
        <v>0.45823481142653599</v>
      </c>
      <c r="L10" s="14"/>
      <c r="M10" s="14">
        <v>0.32733470492202899</v>
      </c>
      <c r="N10" s="14">
        <v>0.404245039754763</v>
      </c>
      <c r="O10" s="14">
        <v>0.45252822138607801</v>
      </c>
      <c r="P10" s="14">
        <v>0.47027468345492501</v>
      </c>
      <c r="Q10" s="14"/>
      <c r="R10" s="14">
        <v>0.32450585576844498</v>
      </c>
      <c r="S10" s="14">
        <v>0.44455858291147299</v>
      </c>
      <c r="T10" s="14">
        <v>0.41303577456003299</v>
      </c>
      <c r="U10" s="14">
        <v>0.37866343001042002</v>
      </c>
      <c r="V10" s="14">
        <v>0.41738746133654397</v>
      </c>
      <c r="W10" s="14">
        <v>0.40479100113920902</v>
      </c>
      <c r="X10" s="14">
        <v>0.48305249446492299</v>
      </c>
      <c r="Y10" s="14">
        <v>0.428383117649353</v>
      </c>
      <c r="Z10" s="14">
        <v>0.44522041191448603</v>
      </c>
      <c r="AA10" s="14"/>
      <c r="AB10" s="14">
        <v>0.51143241958450203</v>
      </c>
      <c r="AC10" s="14">
        <v>0.47402839277230002</v>
      </c>
      <c r="AD10" s="14">
        <v>0.34834206303673099</v>
      </c>
      <c r="AE10" s="14">
        <v>0.28557216049289702</v>
      </c>
      <c r="AF10" s="14">
        <v>0.31351147507712201</v>
      </c>
      <c r="AG10" s="14"/>
      <c r="AH10" s="14">
        <v>0.25588123632606302</v>
      </c>
      <c r="AI10" s="14">
        <v>0.48218482085950898</v>
      </c>
      <c r="AJ10" s="14"/>
      <c r="AK10" s="14">
        <v>0.24974164665692999</v>
      </c>
      <c r="AL10" s="14">
        <v>0.482142700821728</v>
      </c>
      <c r="AM10" s="14"/>
      <c r="AN10" s="14">
        <v>0.30106179508501801</v>
      </c>
      <c r="AO10" s="14">
        <v>0.505367566733531</v>
      </c>
      <c r="AP10" s="14"/>
      <c r="AQ10" s="14">
        <v>0.32426268256061402</v>
      </c>
      <c r="AR10" s="14">
        <v>0.438083690689754</v>
      </c>
      <c r="AS10" s="14">
        <v>0.46944932384770199</v>
      </c>
    </row>
    <row r="11" spans="2:45" x14ac:dyDescent="0.35">
      <c r="B11" s="15" t="s">
        <v>70</v>
      </c>
      <c r="C11" s="23">
        <v>0.10825098435050701</v>
      </c>
      <c r="D11" s="23">
        <v>9.6743280681771807E-2</v>
      </c>
      <c r="E11" s="23">
        <v>0.12008442622841101</v>
      </c>
      <c r="F11" s="23"/>
      <c r="G11" s="23">
        <v>0.11845719521340201</v>
      </c>
      <c r="H11" s="23">
        <v>0.101881841033732</v>
      </c>
      <c r="I11" s="23">
        <v>0.115776450546343</v>
      </c>
      <c r="J11" s="23">
        <v>0.101201652585407</v>
      </c>
      <c r="K11" s="23">
        <v>0.104980422926194</v>
      </c>
      <c r="L11" s="23"/>
      <c r="M11" s="23">
        <v>8.2699655414394196E-2</v>
      </c>
      <c r="N11" s="23">
        <v>9.4112565025504094E-2</v>
      </c>
      <c r="O11" s="23">
        <v>7.8034956658217899E-2</v>
      </c>
      <c r="P11" s="23">
        <v>0.17715998806872499</v>
      </c>
      <c r="Q11" s="23"/>
      <c r="R11" s="23">
        <v>0.10682290812226</v>
      </c>
      <c r="S11" s="23">
        <v>0.115260453372897</v>
      </c>
      <c r="T11" s="23">
        <v>0.11224828137684301</v>
      </c>
      <c r="U11" s="23">
        <v>0.15603457172778101</v>
      </c>
      <c r="V11" s="23">
        <v>0.111356243992247</v>
      </c>
      <c r="W11" s="23">
        <v>0.10279639374112801</v>
      </c>
      <c r="X11" s="23">
        <v>7.4332670375938603E-2</v>
      </c>
      <c r="Y11" s="23">
        <v>9.4513913950015196E-2</v>
      </c>
      <c r="Z11" s="23">
        <v>9.1225064083216206E-2</v>
      </c>
      <c r="AA11" s="23"/>
      <c r="AB11" s="23">
        <v>0.131218379963746</v>
      </c>
      <c r="AC11" s="23">
        <v>0.118071263392003</v>
      </c>
      <c r="AD11" s="23">
        <v>9.4415673792321006E-2</v>
      </c>
      <c r="AE11" s="23">
        <v>9.2798235514146205E-2</v>
      </c>
      <c r="AF11" s="23">
        <v>2.7340626350486799E-2</v>
      </c>
      <c r="AG11" s="23"/>
      <c r="AH11" s="23">
        <v>6.0383415097514201E-2</v>
      </c>
      <c r="AI11" s="23">
        <v>0.10971952832140699</v>
      </c>
      <c r="AJ11" s="23"/>
      <c r="AK11" s="23">
        <v>6.3611957989748794E-2</v>
      </c>
      <c r="AL11" s="23">
        <v>0.11268844178708599</v>
      </c>
      <c r="AM11" s="23"/>
      <c r="AN11" s="23">
        <v>6.8366844303844002E-2</v>
      </c>
      <c r="AO11" s="23">
        <v>0.12960668390065899</v>
      </c>
      <c r="AP11" s="23"/>
      <c r="AQ11" s="23">
        <v>7.73105732571569E-2</v>
      </c>
      <c r="AR11" s="23">
        <v>9.8930876922845898E-2</v>
      </c>
      <c r="AS11" s="23">
        <v>0.121989522235997</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S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0.403604280289935</v>
      </c>
      <c r="D9" s="14">
        <v>0.47420803900303499</v>
      </c>
      <c r="E9" s="14">
        <v>0.33204798281938802</v>
      </c>
      <c r="F9" s="14"/>
      <c r="G9" s="14">
        <v>0.446017646499418</v>
      </c>
      <c r="H9" s="14">
        <v>0.45856676614514102</v>
      </c>
      <c r="I9" s="14">
        <v>0.44487346987724202</v>
      </c>
      <c r="J9" s="14">
        <v>0.3351573471973</v>
      </c>
      <c r="K9" s="14">
        <v>0.32574630327151999</v>
      </c>
      <c r="L9" s="14"/>
      <c r="M9" s="14">
        <v>0.49563202135655499</v>
      </c>
      <c r="N9" s="14">
        <v>0.39148982370394803</v>
      </c>
      <c r="O9" s="14">
        <v>0.41806458330605101</v>
      </c>
      <c r="P9" s="14">
        <v>0.30797551221851499</v>
      </c>
      <c r="Q9" s="14"/>
      <c r="R9" s="14">
        <v>0.55925644749370296</v>
      </c>
      <c r="S9" s="14">
        <v>0.33741954263299001</v>
      </c>
      <c r="T9" s="14">
        <v>0.36883889155569199</v>
      </c>
      <c r="U9" s="14">
        <v>0.388810585589348</v>
      </c>
      <c r="V9" s="14">
        <v>0.40201010830131001</v>
      </c>
      <c r="W9" s="14">
        <v>0.35751996114510198</v>
      </c>
      <c r="X9" s="14">
        <v>0.37565789245671299</v>
      </c>
      <c r="Y9" s="14">
        <v>0.38027213229120299</v>
      </c>
      <c r="Z9" s="14">
        <v>0.400129034390937</v>
      </c>
      <c r="AA9" s="14"/>
      <c r="AB9" s="14">
        <v>0.26674248979881698</v>
      </c>
      <c r="AC9" s="14">
        <v>0.34734320594823598</v>
      </c>
      <c r="AD9" s="14">
        <v>0.49640839221022398</v>
      </c>
      <c r="AE9" s="14">
        <v>0.53929829546381902</v>
      </c>
      <c r="AF9" s="14">
        <v>0.54034726807323896</v>
      </c>
      <c r="AG9" s="14"/>
      <c r="AH9" s="14">
        <v>0.59764957219285098</v>
      </c>
      <c r="AI9" s="14">
        <v>0.33472502960759498</v>
      </c>
      <c r="AJ9" s="14"/>
      <c r="AK9" s="14">
        <v>0.58113362819219905</v>
      </c>
      <c r="AL9" s="14">
        <v>0.33482667742781302</v>
      </c>
      <c r="AM9" s="14"/>
      <c r="AN9" s="14">
        <v>0.54260665092569604</v>
      </c>
      <c r="AO9" s="14">
        <v>0.29040376063178402</v>
      </c>
      <c r="AP9" s="14"/>
      <c r="AQ9" s="14">
        <v>0.52593045093205504</v>
      </c>
      <c r="AR9" s="14">
        <v>0.37134489726344799</v>
      </c>
      <c r="AS9" s="14">
        <v>0.33432420658890499</v>
      </c>
    </row>
    <row r="10" spans="2:45" ht="29" x14ac:dyDescent="0.35">
      <c r="B10" s="15" t="s">
        <v>237</v>
      </c>
      <c r="C10" s="14">
        <v>0.47077274675854802</v>
      </c>
      <c r="D10" s="14">
        <v>0.41437125651575102</v>
      </c>
      <c r="E10" s="14">
        <v>0.52774046884630998</v>
      </c>
      <c r="F10" s="14"/>
      <c r="G10" s="14">
        <v>0.45578367193597102</v>
      </c>
      <c r="H10" s="14">
        <v>0.41891746642361799</v>
      </c>
      <c r="I10" s="14">
        <v>0.42668043296535302</v>
      </c>
      <c r="J10" s="14">
        <v>0.52892937165720899</v>
      </c>
      <c r="K10" s="14">
        <v>0.53259724911588102</v>
      </c>
      <c r="L10" s="14"/>
      <c r="M10" s="14">
        <v>0.39149198989326101</v>
      </c>
      <c r="N10" s="14">
        <v>0.50786243349942295</v>
      </c>
      <c r="O10" s="14">
        <v>0.48723403550104999</v>
      </c>
      <c r="P10" s="14">
        <v>0.50088546594858296</v>
      </c>
      <c r="Q10" s="14"/>
      <c r="R10" s="14">
        <v>0.34430928640806402</v>
      </c>
      <c r="S10" s="14">
        <v>0.52286852030518904</v>
      </c>
      <c r="T10" s="14">
        <v>0.50620418276071999</v>
      </c>
      <c r="U10" s="14">
        <v>0.43937371075094001</v>
      </c>
      <c r="V10" s="14">
        <v>0.47432890766045499</v>
      </c>
      <c r="W10" s="14">
        <v>0.51124091071374</v>
      </c>
      <c r="X10" s="14">
        <v>0.52295190200052399</v>
      </c>
      <c r="Y10" s="14">
        <v>0.48550136063293797</v>
      </c>
      <c r="Z10" s="14">
        <v>0.48202792631153302</v>
      </c>
      <c r="AA10" s="14"/>
      <c r="AB10" s="14">
        <v>0.57842209877879103</v>
      </c>
      <c r="AC10" s="14">
        <v>0.54617855878344801</v>
      </c>
      <c r="AD10" s="14">
        <v>0.38576430039109</v>
      </c>
      <c r="AE10" s="14">
        <v>0.35083690732204798</v>
      </c>
      <c r="AF10" s="14">
        <v>0.29236557951196601</v>
      </c>
      <c r="AG10" s="14"/>
      <c r="AH10" s="14">
        <v>0.32530310585598599</v>
      </c>
      <c r="AI10" s="14">
        <v>0.543375000311345</v>
      </c>
      <c r="AJ10" s="14"/>
      <c r="AK10" s="14">
        <v>0.33479592776227102</v>
      </c>
      <c r="AL10" s="14">
        <v>0.54334575284740505</v>
      </c>
      <c r="AM10" s="14"/>
      <c r="AN10" s="14">
        <v>0.365282996850334</v>
      </c>
      <c r="AO10" s="14">
        <v>0.56286260439596103</v>
      </c>
      <c r="AP10" s="14"/>
      <c r="AQ10" s="14">
        <v>0.37361913919164402</v>
      </c>
      <c r="AR10" s="14">
        <v>0.51201265802898999</v>
      </c>
      <c r="AS10" s="14">
        <v>0.53309845793006205</v>
      </c>
    </row>
    <row r="11" spans="2:45" x14ac:dyDescent="0.35">
      <c r="B11" s="15" t="s">
        <v>70</v>
      </c>
      <c r="C11" s="23">
        <v>0.125622972951516</v>
      </c>
      <c r="D11" s="23">
        <v>0.11142070448121399</v>
      </c>
      <c r="E11" s="23">
        <v>0.14021154833430199</v>
      </c>
      <c r="F11" s="23"/>
      <c r="G11" s="23">
        <v>9.8198681564611007E-2</v>
      </c>
      <c r="H11" s="23">
        <v>0.122515767431241</v>
      </c>
      <c r="I11" s="23">
        <v>0.12844609715740499</v>
      </c>
      <c r="J11" s="23">
        <v>0.13591328114549101</v>
      </c>
      <c r="K11" s="23">
        <v>0.14165644761259899</v>
      </c>
      <c r="L11" s="23"/>
      <c r="M11" s="23">
        <v>0.11287598875018399</v>
      </c>
      <c r="N11" s="23">
        <v>0.100647742796629</v>
      </c>
      <c r="O11" s="23">
        <v>9.4701381192899198E-2</v>
      </c>
      <c r="P11" s="23">
        <v>0.19113902183290199</v>
      </c>
      <c r="Q11" s="23"/>
      <c r="R11" s="23">
        <v>9.6434266098232801E-2</v>
      </c>
      <c r="S11" s="23">
        <v>0.13971193706182</v>
      </c>
      <c r="T11" s="23">
        <v>0.124956925683589</v>
      </c>
      <c r="U11" s="23">
        <v>0.17181570365971099</v>
      </c>
      <c r="V11" s="23">
        <v>0.123660984038236</v>
      </c>
      <c r="W11" s="23">
        <v>0.13123912814115801</v>
      </c>
      <c r="X11" s="23">
        <v>0.101390205542763</v>
      </c>
      <c r="Y11" s="23">
        <v>0.13422650707585801</v>
      </c>
      <c r="Z11" s="23">
        <v>0.11784303929753</v>
      </c>
      <c r="AA11" s="23"/>
      <c r="AB11" s="23">
        <v>0.15483541142239199</v>
      </c>
      <c r="AC11" s="23">
        <v>0.106478235268316</v>
      </c>
      <c r="AD11" s="23">
        <v>0.11782730739868599</v>
      </c>
      <c r="AE11" s="23">
        <v>0.109864797214133</v>
      </c>
      <c r="AF11" s="23">
        <v>0.167287152414795</v>
      </c>
      <c r="AG11" s="23"/>
      <c r="AH11" s="23">
        <v>7.7047321951162498E-2</v>
      </c>
      <c r="AI11" s="23">
        <v>0.12189997008106</v>
      </c>
      <c r="AJ11" s="23"/>
      <c r="AK11" s="23">
        <v>8.4070444045529893E-2</v>
      </c>
      <c r="AL11" s="23">
        <v>0.12182756972478199</v>
      </c>
      <c r="AM11" s="23"/>
      <c r="AN11" s="23">
        <v>9.2110352223970196E-2</v>
      </c>
      <c r="AO11" s="23">
        <v>0.146733634972255</v>
      </c>
      <c r="AP11" s="23"/>
      <c r="AQ11" s="23">
        <v>0.10045040987630099</v>
      </c>
      <c r="AR11" s="23">
        <v>0.11664244470756301</v>
      </c>
      <c r="AS11" s="23">
        <v>0.13257733548103301</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S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0.31097877499479598</v>
      </c>
      <c r="D9" s="14">
        <v>0.36804314789626003</v>
      </c>
      <c r="E9" s="14">
        <v>0.25291193959472702</v>
      </c>
      <c r="F9" s="14"/>
      <c r="G9" s="14">
        <v>0.42484630064568901</v>
      </c>
      <c r="H9" s="14">
        <v>0.32457699943538798</v>
      </c>
      <c r="I9" s="14">
        <v>0.36289676833343998</v>
      </c>
      <c r="J9" s="14">
        <v>0.22280151572012799</v>
      </c>
      <c r="K9" s="14">
        <v>0.22138812203455399</v>
      </c>
      <c r="L9" s="14"/>
      <c r="M9" s="14">
        <v>0.342181227874578</v>
      </c>
      <c r="N9" s="14">
        <v>0.25947526102673002</v>
      </c>
      <c r="O9" s="14">
        <v>0.37686811891605898</v>
      </c>
      <c r="P9" s="14">
        <v>0.27486991458591398</v>
      </c>
      <c r="Q9" s="14"/>
      <c r="R9" s="14">
        <v>0.39557965609349599</v>
      </c>
      <c r="S9" s="14">
        <v>0.27156781770559002</v>
      </c>
      <c r="T9" s="14">
        <v>0.24713034060813999</v>
      </c>
      <c r="U9" s="14">
        <v>0.28834931093514798</v>
      </c>
      <c r="V9" s="14">
        <v>0.32200206040321999</v>
      </c>
      <c r="W9" s="14">
        <v>0.37581198790688602</v>
      </c>
      <c r="X9" s="14">
        <v>0.30221848574635102</v>
      </c>
      <c r="Y9" s="14">
        <v>0.28746618994025602</v>
      </c>
      <c r="Z9" s="14">
        <v>0.28180074863974602</v>
      </c>
      <c r="AA9" s="14"/>
      <c r="AB9" s="14">
        <v>0.22268037445504199</v>
      </c>
      <c r="AC9" s="14">
        <v>0.26335673528942799</v>
      </c>
      <c r="AD9" s="14">
        <v>0.36632115947669902</v>
      </c>
      <c r="AE9" s="14">
        <v>0.398607759731055</v>
      </c>
      <c r="AF9" s="14">
        <v>0.39287524032216298</v>
      </c>
      <c r="AG9" s="14"/>
      <c r="AH9" s="14">
        <v>0.4993919832084</v>
      </c>
      <c r="AI9" s="14">
        <v>0.23354788832958401</v>
      </c>
      <c r="AJ9" s="14"/>
      <c r="AK9" s="14">
        <v>0.47811114992091602</v>
      </c>
      <c r="AL9" s="14">
        <v>0.24580142244235001</v>
      </c>
      <c r="AM9" s="14"/>
      <c r="AN9" s="14">
        <v>0.44052766950140099</v>
      </c>
      <c r="AO9" s="14">
        <v>0.208533563271741</v>
      </c>
      <c r="AP9" s="14"/>
      <c r="AQ9" s="14">
        <v>0.43036375871800397</v>
      </c>
      <c r="AR9" s="14">
        <v>0.26921514428228999</v>
      </c>
      <c r="AS9" s="14">
        <v>0.296748834329152</v>
      </c>
    </row>
    <row r="10" spans="2:45" ht="29" x14ac:dyDescent="0.35">
      <c r="B10" s="15" t="s">
        <v>237</v>
      </c>
      <c r="C10" s="14">
        <v>0.57484374624176604</v>
      </c>
      <c r="D10" s="14">
        <v>0.52582617829155798</v>
      </c>
      <c r="E10" s="14">
        <v>0.62456022835184399</v>
      </c>
      <c r="F10" s="14"/>
      <c r="G10" s="14">
        <v>0.48064777473618397</v>
      </c>
      <c r="H10" s="14">
        <v>0.58724850983156596</v>
      </c>
      <c r="I10" s="14">
        <v>0.51324124570867002</v>
      </c>
      <c r="J10" s="14">
        <v>0.64898371307002201</v>
      </c>
      <c r="K10" s="14">
        <v>0.64126800860877597</v>
      </c>
      <c r="L10" s="14"/>
      <c r="M10" s="14">
        <v>0.57117648505630403</v>
      </c>
      <c r="N10" s="14">
        <v>0.63199543366769795</v>
      </c>
      <c r="O10" s="14">
        <v>0.54493018078284094</v>
      </c>
      <c r="P10" s="14">
        <v>0.54354622392715601</v>
      </c>
      <c r="Q10" s="14"/>
      <c r="R10" s="14">
        <v>0.50694094726693895</v>
      </c>
      <c r="S10" s="14">
        <v>0.60987583786531896</v>
      </c>
      <c r="T10" s="14">
        <v>0.64596548720111002</v>
      </c>
      <c r="U10" s="14">
        <v>0.54769532132097598</v>
      </c>
      <c r="V10" s="14">
        <v>0.58389601851944795</v>
      </c>
      <c r="W10" s="14">
        <v>0.48314638908602198</v>
      </c>
      <c r="X10" s="14">
        <v>0.60287167899622196</v>
      </c>
      <c r="Y10" s="14">
        <v>0.60775565560885103</v>
      </c>
      <c r="Z10" s="14">
        <v>0.61391113589573298</v>
      </c>
      <c r="AA10" s="14"/>
      <c r="AB10" s="14">
        <v>0.62632858338512398</v>
      </c>
      <c r="AC10" s="14">
        <v>0.624752557367524</v>
      </c>
      <c r="AD10" s="14">
        <v>0.53187688057647198</v>
      </c>
      <c r="AE10" s="14">
        <v>0.52592322909213196</v>
      </c>
      <c r="AF10" s="14">
        <v>0.48867688674508197</v>
      </c>
      <c r="AG10" s="14"/>
      <c r="AH10" s="14">
        <v>0.43956680682055799</v>
      </c>
      <c r="AI10" s="14">
        <v>0.64602251094403296</v>
      </c>
      <c r="AJ10" s="14"/>
      <c r="AK10" s="14">
        <v>0.433418661186385</v>
      </c>
      <c r="AL10" s="14">
        <v>0.641772306776485</v>
      </c>
      <c r="AM10" s="14"/>
      <c r="AN10" s="14">
        <v>0.47799231860075497</v>
      </c>
      <c r="AO10" s="14">
        <v>0.65790116851578695</v>
      </c>
      <c r="AP10" s="14"/>
      <c r="AQ10" s="14">
        <v>0.482462464271178</v>
      </c>
      <c r="AR10" s="14">
        <v>0.61846262732144197</v>
      </c>
      <c r="AS10" s="14">
        <v>0.60023559417294303</v>
      </c>
    </row>
    <row r="11" spans="2:45" x14ac:dyDescent="0.35">
      <c r="B11" s="15" t="s">
        <v>70</v>
      </c>
      <c r="C11" s="23">
        <v>0.11417747876343801</v>
      </c>
      <c r="D11" s="23">
        <v>0.106130673812182</v>
      </c>
      <c r="E11" s="23">
        <v>0.122527832053428</v>
      </c>
      <c r="F11" s="23"/>
      <c r="G11" s="23">
        <v>9.4505924618126694E-2</v>
      </c>
      <c r="H11" s="23">
        <v>8.8174490733046396E-2</v>
      </c>
      <c r="I11" s="23">
        <v>0.12386198595789</v>
      </c>
      <c r="J11" s="23">
        <v>0.12821477120985</v>
      </c>
      <c r="K11" s="23">
        <v>0.13734386935667001</v>
      </c>
      <c r="L11" s="23"/>
      <c r="M11" s="23">
        <v>8.6642287069117793E-2</v>
      </c>
      <c r="N11" s="23">
        <v>0.108529305305572</v>
      </c>
      <c r="O11" s="23">
        <v>7.8201700301100005E-2</v>
      </c>
      <c r="P11" s="23">
        <v>0.18158386148693001</v>
      </c>
      <c r="Q11" s="23"/>
      <c r="R11" s="23">
        <v>9.7479396639564994E-2</v>
      </c>
      <c r="S11" s="23">
        <v>0.11855634442909101</v>
      </c>
      <c r="T11" s="23">
        <v>0.10690417219075</v>
      </c>
      <c r="U11" s="23">
        <v>0.16395536774387601</v>
      </c>
      <c r="V11" s="23">
        <v>9.4101921077332396E-2</v>
      </c>
      <c r="W11" s="23">
        <v>0.141041623007092</v>
      </c>
      <c r="X11" s="23">
        <v>9.49098352574273E-2</v>
      </c>
      <c r="Y11" s="23">
        <v>0.104778154450893</v>
      </c>
      <c r="Z11" s="23">
        <v>0.10428811546452101</v>
      </c>
      <c r="AA11" s="23"/>
      <c r="AB11" s="23">
        <v>0.150991042159834</v>
      </c>
      <c r="AC11" s="23">
        <v>0.111890707343048</v>
      </c>
      <c r="AD11" s="23">
        <v>0.101801959946829</v>
      </c>
      <c r="AE11" s="23">
        <v>7.54690111768129E-2</v>
      </c>
      <c r="AF11" s="23">
        <v>0.11844787293275599</v>
      </c>
      <c r="AG11" s="23"/>
      <c r="AH11" s="23">
        <v>6.1041209971041802E-2</v>
      </c>
      <c r="AI11" s="23">
        <v>0.12042960072638299</v>
      </c>
      <c r="AJ11" s="23"/>
      <c r="AK11" s="23">
        <v>8.8470188892698406E-2</v>
      </c>
      <c r="AL11" s="23">
        <v>0.112426270781165</v>
      </c>
      <c r="AM11" s="23"/>
      <c r="AN11" s="23">
        <v>8.1480011897843804E-2</v>
      </c>
      <c r="AO11" s="23">
        <v>0.133565268212472</v>
      </c>
      <c r="AP11" s="23"/>
      <c r="AQ11" s="23">
        <v>8.7173777010817605E-2</v>
      </c>
      <c r="AR11" s="23">
        <v>0.112322228396268</v>
      </c>
      <c r="AS11" s="23">
        <v>0.103015571497905</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S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0.25020058701105802</v>
      </c>
      <c r="D9" s="14">
        <v>0.29158278213019401</v>
      </c>
      <c r="E9" s="14">
        <v>0.20890619249792999</v>
      </c>
      <c r="F9" s="14"/>
      <c r="G9" s="14">
        <v>0.30861230353334401</v>
      </c>
      <c r="H9" s="14">
        <v>0.33268709569124899</v>
      </c>
      <c r="I9" s="14">
        <v>0.27910486319199201</v>
      </c>
      <c r="J9" s="14">
        <v>0.160426213312136</v>
      </c>
      <c r="K9" s="14">
        <v>0.16333592187031101</v>
      </c>
      <c r="L9" s="14"/>
      <c r="M9" s="14">
        <v>0.30748422351557197</v>
      </c>
      <c r="N9" s="14">
        <v>0.21675287370524901</v>
      </c>
      <c r="O9" s="14">
        <v>0.26039673789079099</v>
      </c>
      <c r="P9" s="14">
        <v>0.2149573622073</v>
      </c>
      <c r="Q9" s="14"/>
      <c r="R9" s="14">
        <v>0.34036034780829</v>
      </c>
      <c r="S9" s="14">
        <v>0.18936762173142699</v>
      </c>
      <c r="T9" s="14">
        <v>0.182444887689656</v>
      </c>
      <c r="U9" s="14">
        <v>0.25026863392022602</v>
      </c>
      <c r="V9" s="14">
        <v>0.26730738509866803</v>
      </c>
      <c r="W9" s="14">
        <v>0.315749821979871</v>
      </c>
      <c r="X9" s="14">
        <v>0.179329404265342</v>
      </c>
      <c r="Y9" s="14">
        <v>0.268163480208158</v>
      </c>
      <c r="Z9" s="14">
        <v>0.25126795194597801</v>
      </c>
      <c r="AA9" s="14"/>
      <c r="AB9" s="14">
        <v>0.20888581540463999</v>
      </c>
      <c r="AC9" s="14">
        <v>0.178094528331354</v>
      </c>
      <c r="AD9" s="14">
        <v>0.29421176435597302</v>
      </c>
      <c r="AE9" s="14">
        <v>0.34523251330624</v>
      </c>
      <c r="AF9" s="14">
        <v>0.30494009098151198</v>
      </c>
      <c r="AG9" s="14"/>
      <c r="AH9" s="14">
        <v>0.43719243219551301</v>
      </c>
      <c r="AI9" s="14">
        <v>0.17109649983963601</v>
      </c>
      <c r="AJ9" s="14"/>
      <c r="AK9" s="14">
        <v>0.45888838787300001</v>
      </c>
      <c r="AL9" s="14">
        <v>0.160948919415287</v>
      </c>
      <c r="AM9" s="14"/>
      <c r="AN9" s="14">
        <v>0.379656174663003</v>
      </c>
      <c r="AO9" s="14">
        <v>0.14676628198608799</v>
      </c>
      <c r="AP9" s="14"/>
      <c r="AQ9" s="14">
        <v>0.36464924088126799</v>
      </c>
      <c r="AR9" s="14">
        <v>0.21909026827785499</v>
      </c>
      <c r="AS9" s="14">
        <v>0.19774671199169899</v>
      </c>
    </row>
    <row r="10" spans="2:45" ht="29" x14ac:dyDescent="0.35">
      <c r="B10" s="15" t="s">
        <v>237</v>
      </c>
      <c r="C10" s="14">
        <v>0.63282669481403397</v>
      </c>
      <c r="D10" s="14">
        <v>0.59720189202392604</v>
      </c>
      <c r="E10" s="14">
        <v>0.66807704300066095</v>
      </c>
      <c r="F10" s="14"/>
      <c r="G10" s="14">
        <v>0.59622159836663402</v>
      </c>
      <c r="H10" s="14">
        <v>0.57750891134980098</v>
      </c>
      <c r="I10" s="14">
        <v>0.59017683031386103</v>
      </c>
      <c r="J10" s="14">
        <v>0.69378904483752202</v>
      </c>
      <c r="K10" s="14">
        <v>0.71600913111411701</v>
      </c>
      <c r="L10" s="14"/>
      <c r="M10" s="14">
        <v>0.59377396063448495</v>
      </c>
      <c r="N10" s="14">
        <v>0.69458803131749403</v>
      </c>
      <c r="O10" s="14">
        <v>0.639206680808451</v>
      </c>
      <c r="P10" s="14">
        <v>0.60414773362388396</v>
      </c>
      <c r="Q10" s="14"/>
      <c r="R10" s="14">
        <v>0.54474321915044199</v>
      </c>
      <c r="S10" s="14">
        <v>0.68693502940220597</v>
      </c>
      <c r="T10" s="14">
        <v>0.69305934398024904</v>
      </c>
      <c r="U10" s="14">
        <v>0.60473262162317998</v>
      </c>
      <c r="V10" s="14">
        <v>0.60830656747308898</v>
      </c>
      <c r="W10" s="14">
        <v>0.55736984575163895</v>
      </c>
      <c r="X10" s="14">
        <v>0.73665033017665904</v>
      </c>
      <c r="Y10" s="14">
        <v>0.61174279259148301</v>
      </c>
      <c r="Z10" s="14">
        <v>0.65570334217267101</v>
      </c>
      <c r="AA10" s="14"/>
      <c r="AB10" s="14">
        <v>0.665062170771475</v>
      </c>
      <c r="AC10" s="14">
        <v>0.71058376572829496</v>
      </c>
      <c r="AD10" s="14">
        <v>0.59424874720143905</v>
      </c>
      <c r="AE10" s="14">
        <v>0.55999155511835497</v>
      </c>
      <c r="AF10" s="14">
        <v>0.50765952307891304</v>
      </c>
      <c r="AG10" s="14"/>
      <c r="AH10" s="14">
        <v>0.48068138167919</v>
      </c>
      <c r="AI10" s="14">
        <v>0.72041500438450901</v>
      </c>
      <c r="AJ10" s="14"/>
      <c r="AK10" s="14">
        <v>0.458903259015839</v>
      </c>
      <c r="AL10" s="14">
        <v>0.724603631896379</v>
      </c>
      <c r="AM10" s="14"/>
      <c r="AN10" s="14">
        <v>0.52704737572193505</v>
      </c>
      <c r="AO10" s="14">
        <v>0.72652522308277001</v>
      </c>
      <c r="AP10" s="14"/>
      <c r="AQ10" s="14">
        <v>0.53320707359771102</v>
      </c>
      <c r="AR10" s="14">
        <v>0.67496717027616004</v>
      </c>
      <c r="AS10" s="14">
        <v>0.67954363473373702</v>
      </c>
    </row>
    <row r="11" spans="2:45" x14ac:dyDescent="0.35">
      <c r="B11" s="15" t="s">
        <v>70</v>
      </c>
      <c r="C11" s="23">
        <v>0.11697271817490899</v>
      </c>
      <c r="D11" s="23">
        <v>0.11121532584587999</v>
      </c>
      <c r="E11" s="23">
        <v>0.123016764501409</v>
      </c>
      <c r="F11" s="23"/>
      <c r="G11" s="23">
        <v>9.5166098100022495E-2</v>
      </c>
      <c r="H11" s="23">
        <v>8.9803992958951001E-2</v>
      </c>
      <c r="I11" s="23">
        <v>0.13071830649414701</v>
      </c>
      <c r="J11" s="23">
        <v>0.14578474185034199</v>
      </c>
      <c r="K11" s="23">
        <v>0.120654947015572</v>
      </c>
      <c r="L11" s="23"/>
      <c r="M11" s="23">
        <v>9.8741815849943307E-2</v>
      </c>
      <c r="N11" s="23">
        <v>8.8659094977257005E-2</v>
      </c>
      <c r="O11" s="23">
        <v>0.100396581300758</v>
      </c>
      <c r="P11" s="23">
        <v>0.18089490416881601</v>
      </c>
      <c r="Q11" s="23"/>
      <c r="R11" s="23">
        <v>0.114896433041267</v>
      </c>
      <c r="S11" s="23">
        <v>0.123697348866367</v>
      </c>
      <c r="T11" s="23">
        <v>0.124495768330095</v>
      </c>
      <c r="U11" s="23">
        <v>0.144998744456595</v>
      </c>
      <c r="V11" s="23">
        <v>0.124386047428243</v>
      </c>
      <c r="W11" s="23">
        <v>0.12688033226848999</v>
      </c>
      <c r="X11" s="23">
        <v>8.4020265557998297E-2</v>
      </c>
      <c r="Y11" s="23">
        <v>0.120093727200359</v>
      </c>
      <c r="Z11" s="23">
        <v>9.3028705881351204E-2</v>
      </c>
      <c r="AA11" s="23"/>
      <c r="AB11" s="23">
        <v>0.12605201382388501</v>
      </c>
      <c r="AC11" s="23">
        <v>0.111321705940351</v>
      </c>
      <c r="AD11" s="23">
        <v>0.111539488442588</v>
      </c>
      <c r="AE11" s="23">
        <v>9.4775931575405301E-2</v>
      </c>
      <c r="AF11" s="23">
        <v>0.187400385939575</v>
      </c>
      <c r="AG11" s="23"/>
      <c r="AH11" s="23">
        <v>8.2126186125297304E-2</v>
      </c>
      <c r="AI11" s="23">
        <v>0.108488495775854</v>
      </c>
      <c r="AJ11" s="23"/>
      <c r="AK11" s="23">
        <v>8.2208353111161106E-2</v>
      </c>
      <c r="AL11" s="23">
        <v>0.11444744868833399</v>
      </c>
      <c r="AM11" s="23"/>
      <c r="AN11" s="23">
        <v>9.3296449615062602E-2</v>
      </c>
      <c r="AO11" s="23">
        <v>0.126708494931142</v>
      </c>
      <c r="AP11" s="23"/>
      <c r="AQ11" s="23">
        <v>0.102143685521021</v>
      </c>
      <c r="AR11" s="23">
        <v>0.105942561445985</v>
      </c>
      <c r="AS11" s="23">
        <v>0.122709653274564</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S16"/>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0.34149238442687102</v>
      </c>
      <c r="D9" s="14">
        <v>0.39303967041427801</v>
      </c>
      <c r="E9" s="14">
        <v>0.28814414416053502</v>
      </c>
      <c r="F9" s="14"/>
      <c r="G9" s="14">
        <v>0.44154974529157798</v>
      </c>
      <c r="H9" s="14">
        <v>0.40898038414611299</v>
      </c>
      <c r="I9" s="14">
        <v>0.36105962725268198</v>
      </c>
      <c r="J9" s="14">
        <v>0.26086921688547399</v>
      </c>
      <c r="K9" s="14">
        <v>0.230275837187776</v>
      </c>
      <c r="L9" s="14"/>
      <c r="M9" s="14">
        <v>0.39732796950403299</v>
      </c>
      <c r="N9" s="14">
        <v>0.316290222735643</v>
      </c>
      <c r="O9" s="14">
        <v>0.35968235249713798</v>
      </c>
      <c r="P9" s="14">
        <v>0.292206108512717</v>
      </c>
      <c r="Q9" s="14"/>
      <c r="R9" s="14">
        <v>0.40961153397056299</v>
      </c>
      <c r="S9" s="14">
        <v>0.26296829165969798</v>
      </c>
      <c r="T9" s="14">
        <v>0.27614251296526898</v>
      </c>
      <c r="U9" s="14">
        <v>0.293151028632819</v>
      </c>
      <c r="V9" s="14">
        <v>0.36469776648695901</v>
      </c>
      <c r="W9" s="14">
        <v>0.400985623170175</v>
      </c>
      <c r="X9" s="14">
        <v>0.31528907370502102</v>
      </c>
      <c r="Y9" s="14">
        <v>0.43581212989427598</v>
      </c>
      <c r="Z9" s="14">
        <v>0.36726550184458001</v>
      </c>
      <c r="AA9" s="14"/>
      <c r="AB9" s="14">
        <v>0.24269513983666</v>
      </c>
      <c r="AC9" s="14">
        <v>0.29566774431652498</v>
      </c>
      <c r="AD9" s="14">
        <v>0.38986965377463301</v>
      </c>
      <c r="AE9" s="14">
        <v>0.470025351874646</v>
      </c>
      <c r="AF9" s="14">
        <v>0.45727391523246902</v>
      </c>
      <c r="AG9" s="14"/>
      <c r="AH9" s="14">
        <v>0.49801972220847601</v>
      </c>
      <c r="AI9" s="14">
        <v>0.27885836412662601</v>
      </c>
      <c r="AJ9" s="14"/>
      <c r="AK9" s="14">
        <v>0.49476026786216298</v>
      </c>
      <c r="AL9" s="14">
        <v>0.27961848048101601</v>
      </c>
      <c r="AM9" s="14"/>
      <c r="AN9" s="14">
        <v>0.46227548965017201</v>
      </c>
      <c r="AO9" s="14">
        <v>0.247329049585401</v>
      </c>
      <c r="AP9" s="14"/>
      <c r="AQ9" s="14">
        <v>0.44407711644874398</v>
      </c>
      <c r="AR9" s="14">
        <v>0.30956373795928699</v>
      </c>
      <c r="AS9" s="14">
        <v>0.32288897015670898</v>
      </c>
    </row>
    <row r="10" spans="2:45" ht="29" x14ac:dyDescent="0.35">
      <c r="B10" s="15" t="s">
        <v>237</v>
      </c>
      <c r="C10" s="14">
        <v>0.52567887120043</v>
      </c>
      <c r="D10" s="14">
        <v>0.48766207401407802</v>
      </c>
      <c r="E10" s="14">
        <v>0.56510269944426095</v>
      </c>
      <c r="F10" s="14"/>
      <c r="G10" s="14">
        <v>0.42676263257776498</v>
      </c>
      <c r="H10" s="14">
        <v>0.49408714599062697</v>
      </c>
      <c r="I10" s="14">
        <v>0.489370596402119</v>
      </c>
      <c r="J10" s="14">
        <v>0.58479555078368395</v>
      </c>
      <c r="K10" s="14">
        <v>0.63851645601234197</v>
      </c>
      <c r="L10" s="14"/>
      <c r="M10" s="14">
        <v>0.47365001422817099</v>
      </c>
      <c r="N10" s="14">
        <v>0.58152682255302401</v>
      </c>
      <c r="O10" s="14">
        <v>0.53137521649832098</v>
      </c>
      <c r="P10" s="14">
        <v>0.51924614704305105</v>
      </c>
      <c r="Q10" s="14"/>
      <c r="R10" s="14">
        <v>0.47032959399323598</v>
      </c>
      <c r="S10" s="14">
        <v>0.58705530379554305</v>
      </c>
      <c r="T10" s="14">
        <v>0.59704078793404602</v>
      </c>
      <c r="U10" s="14">
        <v>0.53935653535778805</v>
      </c>
      <c r="V10" s="14">
        <v>0.51575645414134696</v>
      </c>
      <c r="W10" s="14">
        <v>0.46032616917021602</v>
      </c>
      <c r="X10" s="14">
        <v>0.57728772334374101</v>
      </c>
      <c r="Y10" s="14">
        <v>0.46461824315318501</v>
      </c>
      <c r="Z10" s="14">
        <v>0.49302269952216998</v>
      </c>
      <c r="AA10" s="14"/>
      <c r="AB10" s="14">
        <v>0.59524613268819804</v>
      </c>
      <c r="AC10" s="14">
        <v>0.57626157673881495</v>
      </c>
      <c r="AD10" s="14">
        <v>0.48570826518010601</v>
      </c>
      <c r="AE10" s="14">
        <v>0.41980458725477598</v>
      </c>
      <c r="AF10" s="14">
        <v>0.35595426038216799</v>
      </c>
      <c r="AG10" s="14"/>
      <c r="AH10" s="14">
        <v>0.404721413741361</v>
      </c>
      <c r="AI10" s="14">
        <v>0.59450752310447996</v>
      </c>
      <c r="AJ10" s="14"/>
      <c r="AK10" s="14">
        <v>0.40579741606222602</v>
      </c>
      <c r="AL10" s="14">
        <v>0.59201712420964403</v>
      </c>
      <c r="AM10" s="14"/>
      <c r="AN10" s="14">
        <v>0.43810274004181099</v>
      </c>
      <c r="AO10" s="14">
        <v>0.600830466319624</v>
      </c>
      <c r="AP10" s="14"/>
      <c r="AQ10" s="14">
        <v>0.43566283395088501</v>
      </c>
      <c r="AR10" s="14">
        <v>0.57479156143312404</v>
      </c>
      <c r="AS10" s="14">
        <v>0.52926499240930103</v>
      </c>
    </row>
    <row r="11" spans="2:45" x14ac:dyDescent="0.35">
      <c r="B11" s="15" t="s">
        <v>70</v>
      </c>
      <c r="C11" s="23">
        <v>0.13282874437269901</v>
      </c>
      <c r="D11" s="23">
        <v>0.119298255571643</v>
      </c>
      <c r="E11" s="23">
        <v>0.146753156395204</v>
      </c>
      <c r="F11" s="23"/>
      <c r="G11" s="23">
        <v>0.13168762213065699</v>
      </c>
      <c r="H11" s="23">
        <v>9.6932469863259402E-2</v>
      </c>
      <c r="I11" s="23">
        <v>0.1495697763452</v>
      </c>
      <c r="J11" s="23">
        <v>0.15433523233084301</v>
      </c>
      <c r="K11" s="23">
        <v>0.131207706799883</v>
      </c>
      <c r="L11" s="23"/>
      <c r="M11" s="23">
        <v>0.129022016267796</v>
      </c>
      <c r="N11" s="23">
        <v>0.102182954711333</v>
      </c>
      <c r="O11" s="23">
        <v>0.108942431004541</v>
      </c>
      <c r="P11" s="23">
        <v>0.188547744444232</v>
      </c>
      <c r="Q11" s="23"/>
      <c r="R11" s="23">
        <v>0.120058872036201</v>
      </c>
      <c r="S11" s="23">
        <v>0.149976404544759</v>
      </c>
      <c r="T11" s="23">
        <v>0.12681669910068399</v>
      </c>
      <c r="U11" s="23">
        <v>0.16749243600939301</v>
      </c>
      <c r="V11" s="23">
        <v>0.119545779371694</v>
      </c>
      <c r="W11" s="23">
        <v>0.13868820765960899</v>
      </c>
      <c r="X11" s="23">
        <v>0.107423202951238</v>
      </c>
      <c r="Y11" s="23">
        <v>9.9569626952538806E-2</v>
      </c>
      <c r="Z11" s="23">
        <v>0.13971179863325001</v>
      </c>
      <c r="AA11" s="23"/>
      <c r="AB11" s="23">
        <v>0.16205872747514199</v>
      </c>
      <c r="AC11" s="23">
        <v>0.12807067894466001</v>
      </c>
      <c r="AD11" s="23">
        <v>0.12442208104526201</v>
      </c>
      <c r="AE11" s="23">
        <v>0.110170060870579</v>
      </c>
      <c r="AF11" s="23">
        <v>0.18677182438536299</v>
      </c>
      <c r="AG11" s="23"/>
      <c r="AH11" s="23">
        <v>9.7258864050163193E-2</v>
      </c>
      <c r="AI11" s="23">
        <v>0.126634112768895</v>
      </c>
      <c r="AJ11" s="23"/>
      <c r="AK11" s="23">
        <v>9.9442316075610201E-2</v>
      </c>
      <c r="AL11" s="23">
        <v>0.12836439530933999</v>
      </c>
      <c r="AM11" s="23"/>
      <c r="AN11" s="23">
        <v>9.9621770308016902E-2</v>
      </c>
      <c r="AO11" s="23">
        <v>0.151840484094975</v>
      </c>
      <c r="AP11" s="23"/>
      <c r="AQ11" s="23">
        <v>0.120260049600371</v>
      </c>
      <c r="AR11" s="23">
        <v>0.115644700607588</v>
      </c>
      <c r="AS11" s="23">
        <v>0.147846037433989</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S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0.48567821255678201</v>
      </c>
      <c r="D9" s="14">
        <v>0.53829424047149199</v>
      </c>
      <c r="E9" s="14">
        <v>0.432447236790588</v>
      </c>
      <c r="F9" s="14"/>
      <c r="G9" s="14">
        <v>0.59347173412532594</v>
      </c>
      <c r="H9" s="14">
        <v>0.56552965340350703</v>
      </c>
      <c r="I9" s="14">
        <v>0.50523905695504301</v>
      </c>
      <c r="J9" s="14">
        <v>0.38678792700938902</v>
      </c>
      <c r="K9" s="14">
        <v>0.37371907634989898</v>
      </c>
      <c r="L9" s="14"/>
      <c r="M9" s="14">
        <v>0.58203165245925104</v>
      </c>
      <c r="N9" s="14">
        <v>0.49519673234498901</v>
      </c>
      <c r="O9" s="14">
        <v>0.48667203232193301</v>
      </c>
      <c r="P9" s="14">
        <v>0.37635882636707602</v>
      </c>
      <c r="Q9" s="14"/>
      <c r="R9" s="14">
        <v>0.56401356161007998</v>
      </c>
      <c r="S9" s="14">
        <v>0.45474439694167501</v>
      </c>
      <c r="T9" s="14">
        <v>0.47990012315546798</v>
      </c>
      <c r="U9" s="14">
        <v>0.457393841731349</v>
      </c>
      <c r="V9" s="14">
        <v>0.50266040552395796</v>
      </c>
      <c r="W9" s="14">
        <v>0.48404336724890701</v>
      </c>
      <c r="X9" s="14">
        <v>0.458794152519581</v>
      </c>
      <c r="Y9" s="14">
        <v>0.48464563017541701</v>
      </c>
      <c r="Z9" s="14">
        <v>0.46640286959031002</v>
      </c>
      <c r="AA9" s="14"/>
      <c r="AB9" s="14">
        <v>0.331416175553569</v>
      </c>
      <c r="AC9" s="14">
        <v>0.44735024803427098</v>
      </c>
      <c r="AD9" s="14">
        <v>0.56835605179631998</v>
      </c>
      <c r="AE9" s="14">
        <v>0.62017750227426405</v>
      </c>
      <c r="AF9" s="14">
        <v>0.62267668450947</v>
      </c>
      <c r="AG9" s="14"/>
      <c r="AH9" s="14">
        <v>0.70614341713221696</v>
      </c>
      <c r="AI9" s="14">
        <v>0.40207550306788697</v>
      </c>
      <c r="AJ9" s="14"/>
      <c r="AK9" s="14">
        <v>0.68255394083628396</v>
      </c>
      <c r="AL9" s="14">
        <v>0.40905508770321097</v>
      </c>
      <c r="AM9" s="14"/>
      <c r="AN9" s="14">
        <v>0.61561271958379504</v>
      </c>
      <c r="AO9" s="14">
        <v>0.381843562405703</v>
      </c>
      <c r="AP9" s="14"/>
      <c r="AQ9" s="14">
        <v>0.61994812887225803</v>
      </c>
      <c r="AR9" s="14">
        <v>0.44191737015245602</v>
      </c>
      <c r="AS9" s="14">
        <v>0.46149300595457798</v>
      </c>
    </row>
    <row r="10" spans="2:45" ht="29" x14ac:dyDescent="0.35">
      <c r="B10" s="15" t="s">
        <v>237</v>
      </c>
      <c r="C10" s="14">
        <v>0.40842770756682001</v>
      </c>
      <c r="D10" s="14">
        <v>0.374561471521907</v>
      </c>
      <c r="E10" s="14">
        <v>0.44251694156068599</v>
      </c>
      <c r="F10" s="14"/>
      <c r="G10" s="14">
        <v>0.29775281980678597</v>
      </c>
      <c r="H10" s="14">
        <v>0.35261046176465699</v>
      </c>
      <c r="I10" s="14">
        <v>0.37973836864452898</v>
      </c>
      <c r="J10" s="14">
        <v>0.49169668367497399</v>
      </c>
      <c r="K10" s="14">
        <v>0.52418665788784702</v>
      </c>
      <c r="L10" s="14"/>
      <c r="M10" s="14">
        <v>0.32652516305513701</v>
      </c>
      <c r="N10" s="14">
        <v>0.40751932858239998</v>
      </c>
      <c r="O10" s="14">
        <v>0.44406207823516097</v>
      </c>
      <c r="P10" s="14">
        <v>0.46223722010899898</v>
      </c>
      <c r="Q10" s="14"/>
      <c r="R10" s="14">
        <v>0.34691187470985302</v>
      </c>
      <c r="S10" s="14">
        <v>0.44156228932171099</v>
      </c>
      <c r="T10" s="14">
        <v>0.40565525090899102</v>
      </c>
      <c r="U10" s="14">
        <v>0.408897435697957</v>
      </c>
      <c r="V10" s="14">
        <v>0.38549030106781301</v>
      </c>
      <c r="W10" s="14">
        <v>0.37484558661520601</v>
      </c>
      <c r="X10" s="14">
        <v>0.45655895125477902</v>
      </c>
      <c r="Y10" s="14">
        <v>0.42496925159783699</v>
      </c>
      <c r="Z10" s="14">
        <v>0.44350260858200902</v>
      </c>
      <c r="AA10" s="14"/>
      <c r="AB10" s="14">
        <v>0.54518023923427095</v>
      </c>
      <c r="AC10" s="14">
        <v>0.435915012568801</v>
      </c>
      <c r="AD10" s="14">
        <v>0.34067422779394702</v>
      </c>
      <c r="AE10" s="14">
        <v>0.28247338708696701</v>
      </c>
      <c r="AF10" s="14">
        <v>0.26544323640099698</v>
      </c>
      <c r="AG10" s="14"/>
      <c r="AH10" s="14">
        <v>0.23777588034205599</v>
      </c>
      <c r="AI10" s="14">
        <v>0.49122425611442999</v>
      </c>
      <c r="AJ10" s="14"/>
      <c r="AK10" s="14">
        <v>0.24080010957279799</v>
      </c>
      <c r="AL10" s="14">
        <v>0.49137024337692897</v>
      </c>
      <c r="AM10" s="14"/>
      <c r="AN10" s="14">
        <v>0.30342310080503798</v>
      </c>
      <c r="AO10" s="14">
        <v>0.49726975840796001</v>
      </c>
      <c r="AP10" s="14"/>
      <c r="AQ10" s="14">
        <v>0.29284621276864298</v>
      </c>
      <c r="AR10" s="14">
        <v>0.46281556090841097</v>
      </c>
      <c r="AS10" s="14">
        <v>0.41595504073969403</v>
      </c>
    </row>
    <row r="11" spans="2:45" x14ac:dyDescent="0.35">
      <c r="B11" s="15" t="s">
        <v>70</v>
      </c>
      <c r="C11" s="23">
        <v>0.105894079876398</v>
      </c>
      <c r="D11" s="23">
        <v>8.7144288006601095E-2</v>
      </c>
      <c r="E11" s="23">
        <v>0.12503582164872601</v>
      </c>
      <c r="F11" s="23"/>
      <c r="G11" s="23">
        <v>0.108775446067888</v>
      </c>
      <c r="H11" s="23">
        <v>8.18598848318359E-2</v>
      </c>
      <c r="I11" s="23">
        <v>0.115022574400428</v>
      </c>
      <c r="J11" s="23">
        <v>0.121515389315637</v>
      </c>
      <c r="K11" s="23">
        <v>0.102094265762254</v>
      </c>
      <c r="L11" s="23"/>
      <c r="M11" s="23">
        <v>9.14431844856127E-2</v>
      </c>
      <c r="N11" s="23">
        <v>9.7283939072611306E-2</v>
      </c>
      <c r="O11" s="23">
        <v>6.9265889442906195E-2</v>
      </c>
      <c r="P11" s="23">
        <v>0.161403953523925</v>
      </c>
      <c r="Q11" s="23"/>
      <c r="R11" s="23">
        <v>8.9074563680066901E-2</v>
      </c>
      <c r="S11" s="23">
        <v>0.103693313736614</v>
      </c>
      <c r="T11" s="23">
        <v>0.114444625935541</v>
      </c>
      <c r="U11" s="23">
        <v>0.13370872257069499</v>
      </c>
      <c r="V11" s="23">
        <v>0.11184929340822899</v>
      </c>
      <c r="W11" s="23">
        <v>0.14111104613588701</v>
      </c>
      <c r="X11" s="23">
        <v>8.4646896225640103E-2</v>
      </c>
      <c r="Y11" s="23">
        <v>9.03851182267464E-2</v>
      </c>
      <c r="Z11" s="23">
        <v>9.0094521827680504E-2</v>
      </c>
      <c r="AA11" s="23"/>
      <c r="AB11" s="23">
        <v>0.12340358521215999</v>
      </c>
      <c r="AC11" s="23">
        <v>0.11673473939692799</v>
      </c>
      <c r="AD11" s="23">
        <v>9.0969720409733404E-2</v>
      </c>
      <c r="AE11" s="23">
        <v>9.7349110638769096E-2</v>
      </c>
      <c r="AF11" s="23">
        <v>0.111880079089533</v>
      </c>
      <c r="AG11" s="23"/>
      <c r="AH11" s="23">
        <v>5.6080702525727298E-2</v>
      </c>
      <c r="AI11" s="23">
        <v>0.10670024081768401</v>
      </c>
      <c r="AJ11" s="23"/>
      <c r="AK11" s="23">
        <v>7.6645949590917903E-2</v>
      </c>
      <c r="AL11" s="23">
        <v>9.9574668919860193E-2</v>
      </c>
      <c r="AM11" s="23"/>
      <c r="AN11" s="23">
        <v>8.0964179611166698E-2</v>
      </c>
      <c r="AO11" s="23">
        <v>0.120886679186337</v>
      </c>
      <c r="AP11" s="23"/>
      <c r="AQ11" s="23">
        <v>8.7205658359098506E-2</v>
      </c>
      <c r="AR11" s="23">
        <v>9.5267068939133198E-2</v>
      </c>
      <c r="AS11" s="23">
        <v>0.122551953305727</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I16"/>
  <sheetViews>
    <sheetView showGridLines="0" workbookViewId="0">
      <pane xSplit="2" topLeftCell="C1" activePane="topRight" state="frozen"/>
      <selection pane="topRight" activeCell="B16" sqref="B16"/>
    </sheetView>
  </sheetViews>
  <sheetFormatPr defaultColWidth="10.90625" defaultRowHeight="14.5" x14ac:dyDescent="0.35"/>
  <cols>
    <col min="2" max="2" width="25.7265625" customWidth="1"/>
    <col min="3" max="9" width="20.7265625" customWidth="1"/>
  </cols>
  <sheetData>
    <row r="2" spans="2:9" ht="40" customHeight="1" x14ac:dyDescent="0.35">
      <c r="D2" s="33" t="s">
        <v>238</v>
      </c>
      <c r="E2" s="30"/>
      <c r="F2" s="30"/>
      <c r="G2" s="30"/>
      <c r="H2" s="30"/>
      <c r="I2" s="30"/>
    </row>
    <row r="6" spans="2:9" ht="50" customHeight="1" x14ac:dyDescent="0.35">
      <c r="B6" s="17" t="s">
        <v>15</v>
      </c>
      <c r="C6" s="17" t="s">
        <v>246</v>
      </c>
      <c r="D6" s="17" t="s">
        <v>171</v>
      </c>
      <c r="E6" s="17" t="s">
        <v>168</v>
      </c>
      <c r="F6" s="17" t="s">
        <v>190</v>
      </c>
      <c r="G6" s="17" t="s">
        <v>188</v>
      </c>
      <c r="H6" s="17" t="s">
        <v>189</v>
      </c>
    </row>
    <row r="7" spans="2:9" ht="43.5" x14ac:dyDescent="0.35">
      <c r="B7" s="15" t="s">
        <v>236</v>
      </c>
      <c r="C7" s="14">
        <v>0.24541309038824399</v>
      </c>
      <c r="D7" s="14">
        <v>0.32619682699793401</v>
      </c>
      <c r="E7" s="14">
        <v>0.38424568654257801</v>
      </c>
      <c r="F7" s="14">
        <v>0.20006131436146099</v>
      </c>
      <c r="G7" s="14">
        <v>0.24809181475620201</v>
      </c>
      <c r="H7" s="14">
        <v>0.28894176392822102</v>
      </c>
    </row>
    <row r="8" spans="2:9" ht="29" x14ac:dyDescent="0.35">
      <c r="B8" s="15" t="s">
        <v>237</v>
      </c>
      <c r="C8" s="14">
        <v>0.63129103831251399</v>
      </c>
      <c r="D8" s="14">
        <v>0.54624208431603605</v>
      </c>
      <c r="E8" s="14">
        <v>0.48655254071521697</v>
      </c>
      <c r="F8" s="14">
        <v>0.67370784524094995</v>
      </c>
      <c r="G8" s="14">
        <v>0.64059577867195105</v>
      </c>
      <c r="H8" s="14">
        <v>0.57911794962200103</v>
      </c>
    </row>
    <row r="9" spans="2:9" x14ac:dyDescent="0.35">
      <c r="B9" s="15" t="s">
        <v>70</v>
      </c>
      <c r="C9" s="14">
        <v>0.12329587129924199</v>
      </c>
      <c r="D9" s="14">
        <v>0.12756108868603</v>
      </c>
      <c r="E9" s="14">
        <v>0.12920177274220601</v>
      </c>
      <c r="F9" s="14">
        <v>0.126230840397588</v>
      </c>
      <c r="G9" s="14">
        <v>0.111312406571846</v>
      </c>
      <c r="H9" s="14">
        <v>0.13194028644977701</v>
      </c>
    </row>
    <row r="10" spans="2:9" x14ac:dyDescent="0.35">
      <c r="B10" s="16"/>
      <c r="C10" s="16"/>
      <c r="D10" s="16"/>
      <c r="E10" s="16"/>
      <c r="F10" s="16"/>
      <c r="G10" s="16"/>
      <c r="H10" s="16"/>
    </row>
    <row r="11" spans="2:9" x14ac:dyDescent="0.35">
      <c r="B11" t="s">
        <v>74</v>
      </c>
    </row>
    <row r="12" spans="2:9" x14ac:dyDescent="0.35">
      <c r="B12" t="s">
        <v>75</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S16"/>
  <sheetViews>
    <sheetView showGridLines="0" workbookViewId="0">
      <pane xSplit="2" topLeftCell="C1" activePane="topRight" state="frozen"/>
      <selection pane="topRight" activeCell="I7" sqref="I7"/>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0.24541309038824399</v>
      </c>
      <c r="D9" s="14">
        <v>0.28772101883810902</v>
      </c>
      <c r="E9" s="14">
        <v>0.20211796526600001</v>
      </c>
      <c r="F9" s="14"/>
      <c r="G9" s="14">
        <v>0.31686087338082802</v>
      </c>
      <c r="H9" s="14">
        <v>0.31986038653927701</v>
      </c>
      <c r="I9" s="14">
        <v>0.24040208623030801</v>
      </c>
      <c r="J9" s="14">
        <v>0.19067502767793801</v>
      </c>
      <c r="K9" s="14">
        <v>0.15350308380059899</v>
      </c>
      <c r="L9" s="14"/>
      <c r="M9" s="14">
        <v>0.29423658122484198</v>
      </c>
      <c r="N9" s="14">
        <v>0.23939178901570701</v>
      </c>
      <c r="O9" s="14">
        <v>0.248490813504122</v>
      </c>
      <c r="P9" s="14">
        <v>0.19789622160992801</v>
      </c>
      <c r="Q9" s="14"/>
      <c r="R9" s="14">
        <v>0.324967378030523</v>
      </c>
      <c r="S9" s="14">
        <v>0.21950343336008199</v>
      </c>
      <c r="T9" s="14">
        <v>0.19662841992843</v>
      </c>
      <c r="U9" s="14">
        <v>0.20464270848819199</v>
      </c>
      <c r="V9" s="14">
        <v>0.25982608924693001</v>
      </c>
      <c r="W9" s="14">
        <v>0.339857636190804</v>
      </c>
      <c r="X9" s="14">
        <v>0.18392245287436301</v>
      </c>
      <c r="Y9" s="14">
        <v>0.225108652100696</v>
      </c>
      <c r="Z9" s="14">
        <v>0.22369998577265299</v>
      </c>
      <c r="AA9" s="14"/>
      <c r="AB9" s="14">
        <v>0.15972526472982501</v>
      </c>
      <c r="AC9" s="14">
        <v>0.188777260478832</v>
      </c>
      <c r="AD9" s="14">
        <v>0.30623067755002997</v>
      </c>
      <c r="AE9" s="14">
        <v>0.37520569508356899</v>
      </c>
      <c r="AF9" s="14">
        <v>0.312244707625292</v>
      </c>
      <c r="AG9" s="14"/>
      <c r="AH9" s="14">
        <v>0.41363887371267299</v>
      </c>
      <c r="AI9" s="14">
        <v>0.17902035422677001</v>
      </c>
      <c r="AJ9" s="14"/>
      <c r="AK9" s="14">
        <v>0.426479611331879</v>
      </c>
      <c r="AL9" s="14">
        <v>0.17158700649494099</v>
      </c>
      <c r="AM9" s="14"/>
      <c r="AN9" s="14">
        <v>0.36936354607900201</v>
      </c>
      <c r="AO9" s="14">
        <v>0.146415184824289</v>
      </c>
      <c r="AP9" s="14"/>
      <c r="AQ9" s="14">
        <v>0.33632996697416601</v>
      </c>
      <c r="AR9" s="14">
        <v>0.21415877746664799</v>
      </c>
      <c r="AS9" s="14">
        <v>0.22980624413488099</v>
      </c>
    </row>
    <row r="10" spans="2:45" ht="29" x14ac:dyDescent="0.35">
      <c r="B10" s="15" t="s">
        <v>237</v>
      </c>
      <c r="C10" s="14">
        <v>0.63129103831251399</v>
      </c>
      <c r="D10" s="14">
        <v>0.58830759194057203</v>
      </c>
      <c r="E10" s="14">
        <v>0.67502551270237898</v>
      </c>
      <c r="F10" s="14"/>
      <c r="G10" s="14">
        <v>0.53950858686678604</v>
      </c>
      <c r="H10" s="14">
        <v>0.57132932941179504</v>
      </c>
      <c r="I10" s="14">
        <v>0.62081356988879899</v>
      </c>
      <c r="J10" s="14">
        <v>0.69827954647346802</v>
      </c>
      <c r="K10" s="14">
        <v>0.73031991946489305</v>
      </c>
      <c r="L10" s="14"/>
      <c r="M10" s="14">
        <v>0.60930105364672904</v>
      </c>
      <c r="N10" s="14">
        <v>0.66346298205472798</v>
      </c>
      <c r="O10" s="14">
        <v>0.62968148408087898</v>
      </c>
      <c r="P10" s="14">
        <v>0.62281860993929306</v>
      </c>
      <c r="Q10" s="14"/>
      <c r="R10" s="14">
        <v>0.55448818423055302</v>
      </c>
      <c r="S10" s="14">
        <v>0.67311758073716699</v>
      </c>
      <c r="T10" s="14">
        <v>0.69356197225387695</v>
      </c>
      <c r="U10" s="14">
        <v>0.64777566193171798</v>
      </c>
      <c r="V10" s="14">
        <v>0.59607029195411199</v>
      </c>
      <c r="W10" s="14">
        <v>0.53207924718772204</v>
      </c>
      <c r="X10" s="14">
        <v>0.74330455790471595</v>
      </c>
      <c r="Y10" s="14">
        <v>0.59193203778550396</v>
      </c>
      <c r="Z10" s="14">
        <v>0.64256021178557099</v>
      </c>
      <c r="AA10" s="14"/>
      <c r="AB10" s="14">
        <v>0.68267597513487299</v>
      </c>
      <c r="AC10" s="14">
        <v>0.69724979617760896</v>
      </c>
      <c r="AD10" s="14">
        <v>0.58275912000156305</v>
      </c>
      <c r="AE10" s="14">
        <v>0.53222506737848796</v>
      </c>
      <c r="AF10" s="14">
        <v>0.51894423269504797</v>
      </c>
      <c r="AG10" s="14"/>
      <c r="AH10" s="14">
        <v>0.49434911232213302</v>
      </c>
      <c r="AI10" s="14">
        <v>0.70227230005385699</v>
      </c>
      <c r="AJ10" s="14"/>
      <c r="AK10" s="14">
        <v>0.46172552341649098</v>
      </c>
      <c r="AL10" s="14">
        <v>0.717415314731497</v>
      </c>
      <c r="AM10" s="14"/>
      <c r="AN10" s="14">
        <v>0.52909441418108105</v>
      </c>
      <c r="AO10" s="14">
        <v>0.71648227391568498</v>
      </c>
      <c r="AP10" s="14"/>
      <c r="AQ10" s="14">
        <v>0.55867074467086897</v>
      </c>
      <c r="AR10" s="14">
        <v>0.66958062360494996</v>
      </c>
      <c r="AS10" s="14">
        <v>0.63757828436536501</v>
      </c>
    </row>
    <row r="11" spans="2:45" x14ac:dyDescent="0.35">
      <c r="B11" s="15" t="s">
        <v>70</v>
      </c>
      <c r="C11" s="23">
        <v>0.12329587129924199</v>
      </c>
      <c r="D11" s="23">
        <v>0.12397138922131901</v>
      </c>
      <c r="E11" s="23">
        <v>0.12285652203162099</v>
      </c>
      <c r="F11" s="23"/>
      <c r="G11" s="23">
        <v>0.14363053975238599</v>
      </c>
      <c r="H11" s="23">
        <v>0.10881028404892799</v>
      </c>
      <c r="I11" s="23">
        <v>0.138784343880893</v>
      </c>
      <c r="J11" s="23">
        <v>0.111045425848594</v>
      </c>
      <c r="K11" s="23">
        <v>0.116176996734508</v>
      </c>
      <c r="L11" s="23"/>
      <c r="M11" s="23">
        <v>9.6462365128428207E-2</v>
      </c>
      <c r="N11" s="23">
        <v>9.7145228929565106E-2</v>
      </c>
      <c r="O11" s="23">
        <v>0.121827702414999</v>
      </c>
      <c r="P11" s="23">
        <v>0.17928516845077899</v>
      </c>
      <c r="Q11" s="23"/>
      <c r="R11" s="23">
        <v>0.12054443773892499</v>
      </c>
      <c r="S11" s="23">
        <v>0.10737898590275</v>
      </c>
      <c r="T11" s="23">
        <v>0.109809607817693</v>
      </c>
      <c r="U11" s="23">
        <v>0.14758162958009</v>
      </c>
      <c r="V11" s="23">
        <v>0.144103618798959</v>
      </c>
      <c r="W11" s="23">
        <v>0.12806311662147499</v>
      </c>
      <c r="X11" s="23">
        <v>7.2772989220921097E-2</v>
      </c>
      <c r="Y11" s="23">
        <v>0.18295931011380001</v>
      </c>
      <c r="Z11" s="23">
        <v>0.13373980244177699</v>
      </c>
      <c r="AA11" s="23"/>
      <c r="AB11" s="23">
        <v>0.157598760135302</v>
      </c>
      <c r="AC11" s="23">
        <v>0.11397294334355899</v>
      </c>
      <c r="AD11" s="23">
        <v>0.11101020244840799</v>
      </c>
      <c r="AE11" s="23">
        <v>9.2569237537943105E-2</v>
      </c>
      <c r="AF11" s="23">
        <v>0.16881105967966001</v>
      </c>
      <c r="AG11" s="23"/>
      <c r="AH11" s="23">
        <v>9.2012013965194595E-2</v>
      </c>
      <c r="AI11" s="23">
        <v>0.118707345719374</v>
      </c>
      <c r="AJ11" s="23"/>
      <c r="AK11" s="23">
        <v>0.111794865251631</v>
      </c>
      <c r="AL11" s="23">
        <v>0.11099767877356199</v>
      </c>
      <c r="AM11" s="23"/>
      <c r="AN11" s="23">
        <v>0.101542039739916</v>
      </c>
      <c r="AO11" s="23">
        <v>0.137102541260026</v>
      </c>
      <c r="AP11" s="23"/>
      <c r="AQ11" s="23">
        <v>0.104999288354964</v>
      </c>
      <c r="AR11" s="23">
        <v>0.116260598928401</v>
      </c>
      <c r="AS11" s="23">
        <v>0.132615471499754</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S16"/>
  <sheetViews>
    <sheetView showGridLines="0" workbookViewId="0">
      <pane xSplit="2" topLeftCell="C1" activePane="topRight" state="frozen"/>
      <selection pane="topRight" activeCell="G18" sqref="G18"/>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0.32619682699793401</v>
      </c>
      <c r="D9" s="14">
        <v>0.36846504253926998</v>
      </c>
      <c r="E9" s="14">
        <v>0.283100871718031</v>
      </c>
      <c r="F9" s="14"/>
      <c r="G9" s="14">
        <v>0.45293587168767302</v>
      </c>
      <c r="H9" s="14">
        <v>0.39828026665631699</v>
      </c>
      <c r="I9" s="14">
        <v>0.36374030300101901</v>
      </c>
      <c r="J9" s="14">
        <v>0.21674887736097101</v>
      </c>
      <c r="K9" s="14">
        <v>0.19515985435457101</v>
      </c>
      <c r="L9" s="14"/>
      <c r="M9" s="14">
        <v>0.39657661009631801</v>
      </c>
      <c r="N9" s="14">
        <v>0.30229150973938801</v>
      </c>
      <c r="O9" s="14">
        <v>0.32714297750337001</v>
      </c>
      <c r="P9" s="14">
        <v>0.2769404459973</v>
      </c>
      <c r="Q9" s="14"/>
      <c r="R9" s="14">
        <v>0.41258293306390698</v>
      </c>
      <c r="S9" s="14">
        <v>0.27928992533547597</v>
      </c>
      <c r="T9" s="14">
        <v>0.23705817150070199</v>
      </c>
      <c r="U9" s="14">
        <v>0.25212662666102698</v>
      </c>
      <c r="V9" s="14">
        <v>0.34443946435969403</v>
      </c>
      <c r="W9" s="14">
        <v>0.384104835708661</v>
      </c>
      <c r="X9" s="14">
        <v>0.32125178379550801</v>
      </c>
      <c r="Y9" s="14">
        <v>0.36154412038473099</v>
      </c>
      <c r="Z9" s="14">
        <v>0.34182141388291798</v>
      </c>
      <c r="AA9" s="14"/>
      <c r="AB9" s="14">
        <v>0.24103472394074399</v>
      </c>
      <c r="AC9" s="14">
        <v>0.29948748155643501</v>
      </c>
      <c r="AD9" s="14">
        <v>0.36435655422966701</v>
      </c>
      <c r="AE9" s="14">
        <v>0.43946702914261299</v>
      </c>
      <c r="AF9" s="14">
        <v>0.39004888629270701</v>
      </c>
      <c r="AG9" s="14"/>
      <c r="AH9" s="14">
        <v>0.50921891356794502</v>
      </c>
      <c r="AI9" s="14">
        <v>0.249688101123796</v>
      </c>
      <c r="AJ9" s="14"/>
      <c r="AK9" s="14">
        <v>0.50464952263618401</v>
      </c>
      <c r="AL9" s="14">
        <v>0.25336604289454701</v>
      </c>
      <c r="AM9" s="14"/>
      <c r="AN9" s="14">
        <v>0.45473504870711201</v>
      </c>
      <c r="AO9" s="14">
        <v>0.22580842823802599</v>
      </c>
      <c r="AP9" s="14"/>
      <c r="AQ9" s="14">
        <v>0.42189878369012002</v>
      </c>
      <c r="AR9" s="14">
        <v>0.29221174623235002</v>
      </c>
      <c r="AS9" s="14">
        <v>0.32177207006449898</v>
      </c>
    </row>
    <row r="10" spans="2:45" ht="29" x14ac:dyDescent="0.35">
      <c r="B10" s="15" t="s">
        <v>237</v>
      </c>
      <c r="C10" s="14">
        <v>0.54624208431603605</v>
      </c>
      <c r="D10" s="14">
        <v>0.51534766294388001</v>
      </c>
      <c r="E10" s="14">
        <v>0.57760179446923399</v>
      </c>
      <c r="F10" s="14"/>
      <c r="G10" s="14">
        <v>0.426614542816596</v>
      </c>
      <c r="H10" s="14">
        <v>0.48888652906616398</v>
      </c>
      <c r="I10" s="14">
        <v>0.490834480829897</v>
      </c>
      <c r="J10" s="14">
        <v>0.64809496804590705</v>
      </c>
      <c r="K10" s="14">
        <v>0.68305022904611401</v>
      </c>
      <c r="L10" s="14"/>
      <c r="M10" s="14">
        <v>0.49455299843226702</v>
      </c>
      <c r="N10" s="14">
        <v>0.59772888629916499</v>
      </c>
      <c r="O10" s="14">
        <v>0.55842763078843305</v>
      </c>
      <c r="P10" s="14">
        <v>0.536870359858721</v>
      </c>
      <c r="Q10" s="14"/>
      <c r="R10" s="14">
        <v>0.46449406004257299</v>
      </c>
      <c r="S10" s="14">
        <v>0.57847232880354904</v>
      </c>
      <c r="T10" s="14">
        <v>0.63503126646252495</v>
      </c>
      <c r="U10" s="14">
        <v>0.57377090234551897</v>
      </c>
      <c r="V10" s="14">
        <v>0.53022475009801795</v>
      </c>
      <c r="W10" s="14">
        <v>0.4787309160448</v>
      </c>
      <c r="X10" s="14">
        <v>0.56894432100729098</v>
      </c>
      <c r="Y10" s="14">
        <v>0.54498995394243599</v>
      </c>
      <c r="Z10" s="14">
        <v>0.56177908798198295</v>
      </c>
      <c r="AA10" s="14"/>
      <c r="AB10" s="14">
        <v>0.61372676522915304</v>
      </c>
      <c r="AC10" s="14">
        <v>0.57091186102322899</v>
      </c>
      <c r="AD10" s="14">
        <v>0.52072244361665898</v>
      </c>
      <c r="AE10" s="14">
        <v>0.45221662904752702</v>
      </c>
      <c r="AF10" s="14">
        <v>0.40505357813714499</v>
      </c>
      <c r="AG10" s="14"/>
      <c r="AH10" s="14">
        <v>0.41995990755002099</v>
      </c>
      <c r="AI10" s="14">
        <v>0.62100172030035306</v>
      </c>
      <c r="AJ10" s="14"/>
      <c r="AK10" s="14">
        <v>0.39967769779992102</v>
      </c>
      <c r="AL10" s="14">
        <v>0.62561313551109998</v>
      </c>
      <c r="AM10" s="14"/>
      <c r="AN10" s="14">
        <v>0.44505802170313102</v>
      </c>
      <c r="AO10" s="14">
        <v>0.63286444557800503</v>
      </c>
      <c r="AP10" s="14"/>
      <c r="AQ10" s="14">
        <v>0.487021139926407</v>
      </c>
      <c r="AR10" s="14">
        <v>0.58471599225734106</v>
      </c>
      <c r="AS10" s="14">
        <v>0.53536210127249395</v>
      </c>
    </row>
    <row r="11" spans="2:45" x14ac:dyDescent="0.35">
      <c r="B11" s="15" t="s">
        <v>70</v>
      </c>
      <c r="C11" s="23">
        <v>0.12756108868603</v>
      </c>
      <c r="D11" s="23">
        <v>0.11618729451685</v>
      </c>
      <c r="E11" s="23">
        <v>0.13929733381273501</v>
      </c>
      <c r="F11" s="23"/>
      <c r="G11" s="23">
        <v>0.12044958549573</v>
      </c>
      <c r="H11" s="23">
        <v>0.112833204277519</v>
      </c>
      <c r="I11" s="23">
        <v>0.14542521616908399</v>
      </c>
      <c r="J11" s="23">
        <v>0.135156154593121</v>
      </c>
      <c r="K11" s="23">
        <v>0.121789916599314</v>
      </c>
      <c r="L11" s="23"/>
      <c r="M11" s="23">
        <v>0.108870391471415</v>
      </c>
      <c r="N11" s="23">
        <v>9.9979603961447103E-2</v>
      </c>
      <c r="O11" s="23">
        <v>0.11442939170819701</v>
      </c>
      <c r="P11" s="23">
        <v>0.186189194143979</v>
      </c>
      <c r="Q11" s="23"/>
      <c r="R11" s="23">
        <v>0.12292300689352</v>
      </c>
      <c r="S11" s="23">
        <v>0.14223774586097501</v>
      </c>
      <c r="T11" s="23">
        <v>0.12791056203677301</v>
      </c>
      <c r="U11" s="23">
        <v>0.17410247099345399</v>
      </c>
      <c r="V11" s="23">
        <v>0.125335785542288</v>
      </c>
      <c r="W11" s="23">
        <v>0.137164248246539</v>
      </c>
      <c r="X11" s="23">
        <v>0.109803895197201</v>
      </c>
      <c r="Y11" s="23">
        <v>9.3465925672833503E-2</v>
      </c>
      <c r="Z11" s="23">
        <v>9.6399498135099002E-2</v>
      </c>
      <c r="AA11" s="23"/>
      <c r="AB11" s="23">
        <v>0.145238510830103</v>
      </c>
      <c r="AC11" s="23">
        <v>0.129600657420336</v>
      </c>
      <c r="AD11" s="23">
        <v>0.114921002153674</v>
      </c>
      <c r="AE11" s="23">
        <v>0.10831634180986</v>
      </c>
      <c r="AF11" s="23">
        <v>0.204897535570148</v>
      </c>
      <c r="AG11" s="23"/>
      <c r="AH11" s="23">
        <v>7.0821178882033597E-2</v>
      </c>
      <c r="AI11" s="23">
        <v>0.129310178575851</v>
      </c>
      <c r="AJ11" s="23"/>
      <c r="AK11" s="23">
        <v>9.5672779563894597E-2</v>
      </c>
      <c r="AL11" s="23">
        <v>0.121020821594353</v>
      </c>
      <c r="AM11" s="23"/>
      <c r="AN11" s="23">
        <v>0.10020692958975801</v>
      </c>
      <c r="AO11" s="23">
        <v>0.141327126183969</v>
      </c>
      <c r="AP11" s="23"/>
      <c r="AQ11" s="23">
        <v>9.1080076383473305E-2</v>
      </c>
      <c r="AR11" s="23">
        <v>0.12307226151030901</v>
      </c>
      <c r="AS11" s="23">
        <v>0.14286582866300801</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S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0.38424568654257801</v>
      </c>
      <c r="D9" s="14">
        <v>0.44650503672715702</v>
      </c>
      <c r="E9" s="14">
        <v>0.32107731636082398</v>
      </c>
      <c r="F9" s="14"/>
      <c r="G9" s="14">
        <v>0.45110379825277802</v>
      </c>
      <c r="H9" s="14">
        <v>0.43180033778541499</v>
      </c>
      <c r="I9" s="14">
        <v>0.39870176676979302</v>
      </c>
      <c r="J9" s="14">
        <v>0.32789027031222401</v>
      </c>
      <c r="K9" s="14">
        <v>0.30826488653050899</v>
      </c>
      <c r="L9" s="14"/>
      <c r="M9" s="14">
        <v>0.476480872519429</v>
      </c>
      <c r="N9" s="14">
        <v>0.38146431650512003</v>
      </c>
      <c r="O9" s="14">
        <v>0.41384097613368598</v>
      </c>
      <c r="P9" s="14">
        <v>0.264998097505035</v>
      </c>
      <c r="Q9" s="14"/>
      <c r="R9" s="14">
        <v>0.51075484351717604</v>
      </c>
      <c r="S9" s="14">
        <v>0.34980035304812601</v>
      </c>
      <c r="T9" s="14">
        <v>0.36913357489488702</v>
      </c>
      <c r="U9" s="14">
        <v>0.31712508446049198</v>
      </c>
      <c r="V9" s="14">
        <v>0.37506795333191401</v>
      </c>
      <c r="W9" s="14">
        <v>0.40217923841506198</v>
      </c>
      <c r="X9" s="14">
        <v>0.32227124923126499</v>
      </c>
      <c r="Y9" s="14">
        <v>0.42002413671763</v>
      </c>
      <c r="Z9" s="14">
        <v>0.36593637438516902</v>
      </c>
      <c r="AA9" s="14"/>
      <c r="AB9" s="14">
        <v>0.27019686102691398</v>
      </c>
      <c r="AC9" s="14">
        <v>0.30759929919315698</v>
      </c>
      <c r="AD9" s="14">
        <v>0.49096565702617001</v>
      </c>
      <c r="AE9" s="14">
        <v>0.49331661200593602</v>
      </c>
      <c r="AF9" s="14">
        <v>0.45873444739993202</v>
      </c>
      <c r="AG9" s="14"/>
      <c r="AH9" s="14">
        <v>0.55928130610564597</v>
      </c>
      <c r="AI9" s="14">
        <v>0.321770235500695</v>
      </c>
      <c r="AJ9" s="14"/>
      <c r="AK9" s="14">
        <v>0.56002143049623399</v>
      </c>
      <c r="AL9" s="14">
        <v>0.32204685258843402</v>
      </c>
      <c r="AM9" s="14"/>
      <c r="AN9" s="14">
        <v>0.522893111462018</v>
      </c>
      <c r="AO9" s="14">
        <v>0.27625704975946602</v>
      </c>
      <c r="AP9" s="14"/>
      <c r="AQ9" s="14">
        <v>0.52621966740841797</v>
      </c>
      <c r="AR9" s="14">
        <v>0.33044573880544897</v>
      </c>
      <c r="AS9" s="14">
        <v>0.36570318823542702</v>
      </c>
    </row>
    <row r="10" spans="2:45" ht="29" x14ac:dyDescent="0.35">
      <c r="B10" s="15" t="s">
        <v>237</v>
      </c>
      <c r="C10" s="14">
        <v>0.48655254071521697</v>
      </c>
      <c r="D10" s="14">
        <v>0.43498124071935601</v>
      </c>
      <c r="E10" s="14">
        <v>0.53867388807799099</v>
      </c>
      <c r="F10" s="14"/>
      <c r="G10" s="14">
        <v>0.45076391690540202</v>
      </c>
      <c r="H10" s="14">
        <v>0.45133200676464902</v>
      </c>
      <c r="I10" s="14">
        <v>0.437539506210674</v>
      </c>
      <c r="J10" s="14">
        <v>0.53555048665500304</v>
      </c>
      <c r="K10" s="14">
        <v>0.56667748916250305</v>
      </c>
      <c r="L10" s="14"/>
      <c r="M10" s="14">
        <v>0.40143362505937402</v>
      </c>
      <c r="N10" s="14">
        <v>0.50549108824799804</v>
      </c>
      <c r="O10" s="14">
        <v>0.48827292686440399</v>
      </c>
      <c r="P10" s="14">
        <v>0.55510919966155803</v>
      </c>
      <c r="Q10" s="14"/>
      <c r="R10" s="14">
        <v>0.37110166100387798</v>
      </c>
      <c r="S10" s="14">
        <v>0.50542123214875401</v>
      </c>
      <c r="T10" s="14">
        <v>0.52058749558839901</v>
      </c>
      <c r="U10" s="14">
        <v>0.50376701155951897</v>
      </c>
      <c r="V10" s="14">
        <v>0.484000840398909</v>
      </c>
      <c r="W10" s="14">
        <v>0.45447560241047302</v>
      </c>
      <c r="X10" s="14">
        <v>0.592238853934964</v>
      </c>
      <c r="Y10" s="14">
        <v>0.45735336629969298</v>
      </c>
      <c r="Z10" s="14">
        <v>0.52111247463965504</v>
      </c>
      <c r="AA10" s="14"/>
      <c r="AB10" s="14">
        <v>0.57102418236178498</v>
      </c>
      <c r="AC10" s="14">
        <v>0.567471452045469</v>
      </c>
      <c r="AD10" s="14">
        <v>0.387571842371358</v>
      </c>
      <c r="AE10" s="14">
        <v>0.40883434834841098</v>
      </c>
      <c r="AF10" s="14">
        <v>0.35386385115277103</v>
      </c>
      <c r="AG10" s="14"/>
      <c r="AH10" s="14">
        <v>0.36981403927006401</v>
      </c>
      <c r="AI10" s="14">
        <v>0.54748835624937298</v>
      </c>
      <c r="AJ10" s="14"/>
      <c r="AK10" s="14">
        <v>0.36603630155726202</v>
      </c>
      <c r="AL10" s="14">
        <v>0.54515228531443205</v>
      </c>
      <c r="AM10" s="14"/>
      <c r="AN10" s="14">
        <v>0.38502315821285499</v>
      </c>
      <c r="AO10" s="14">
        <v>0.56994857730896897</v>
      </c>
      <c r="AP10" s="14"/>
      <c r="AQ10" s="14">
        <v>0.379304643801671</v>
      </c>
      <c r="AR10" s="14">
        <v>0.53973988254916305</v>
      </c>
      <c r="AS10" s="14">
        <v>0.50869886612154902</v>
      </c>
    </row>
    <row r="11" spans="2:45" x14ac:dyDescent="0.35">
      <c r="B11" s="15" t="s">
        <v>70</v>
      </c>
      <c r="C11" s="23">
        <v>0.12920177274220601</v>
      </c>
      <c r="D11" s="23">
        <v>0.11851372255348699</v>
      </c>
      <c r="E11" s="23">
        <v>0.140248795561186</v>
      </c>
      <c r="F11" s="23"/>
      <c r="G11" s="23">
        <v>9.8132284841819795E-2</v>
      </c>
      <c r="H11" s="23">
        <v>0.11686765544993601</v>
      </c>
      <c r="I11" s="23">
        <v>0.16375872701953401</v>
      </c>
      <c r="J11" s="23">
        <v>0.136559243032773</v>
      </c>
      <c r="K11" s="23">
        <v>0.125057624306988</v>
      </c>
      <c r="L11" s="23"/>
      <c r="M11" s="23">
        <v>0.12208550242119701</v>
      </c>
      <c r="N11" s="23">
        <v>0.113044595246882</v>
      </c>
      <c r="O11" s="23">
        <v>9.7886097001909506E-2</v>
      </c>
      <c r="P11" s="23">
        <v>0.179892702833407</v>
      </c>
      <c r="Q11" s="23"/>
      <c r="R11" s="23">
        <v>0.118143495478946</v>
      </c>
      <c r="S11" s="23">
        <v>0.14477841480312001</v>
      </c>
      <c r="T11" s="23">
        <v>0.110278929516714</v>
      </c>
      <c r="U11" s="23">
        <v>0.17910790397998899</v>
      </c>
      <c r="V11" s="23">
        <v>0.14093120626917699</v>
      </c>
      <c r="W11" s="23">
        <v>0.143345159174465</v>
      </c>
      <c r="X11" s="23">
        <v>8.5489896833771103E-2</v>
      </c>
      <c r="Y11" s="23">
        <v>0.12262249698267701</v>
      </c>
      <c r="Z11" s="23">
        <v>0.112951150975176</v>
      </c>
      <c r="AA11" s="23"/>
      <c r="AB11" s="23">
        <v>0.15877895661130201</v>
      </c>
      <c r="AC11" s="23">
        <v>0.124929248761373</v>
      </c>
      <c r="AD11" s="23">
        <v>0.121462500602472</v>
      </c>
      <c r="AE11" s="23">
        <v>9.7849039645653002E-2</v>
      </c>
      <c r="AF11" s="23">
        <v>0.18740170144729701</v>
      </c>
      <c r="AG11" s="23"/>
      <c r="AH11" s="23">
        <v>7.0904654624290103E-2</v>
      </c>
      <c r="AI11" s="23">
        <v>0.130741408249932</v>
      </c>
      <c r="AJ11" s="23"/>
      <c r="AK11" s="23">
        <v>7.3942267946503895E-2</v>
      </c>
      <c r="AL11" s="23">
        <v>0.13280086209713399</v>
      </c>
      <c r="AM11" s="23"/>
      <c r="AN11" s="23">
        <v>9.2083730325127497E-2</v>
      </c>
      <c r="AO11" s="23">
        <v>0.153794372931565</v>
      </c>
      <c r="AP11" s="23"/>
      <c r="AQ11" s="23">
        <v>9.4475688789910195E-2</v>
      </c>
      <c r="AR11" s="23">
        <v>0.129814378645388</v>
      </c>
      <c r="AS11" s="23">
        <v>0.12559794564302401</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S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0.20006131436146099</v>
      </c>
      <c r="D9" s="14">
        <v>0.23859317138557501</v>
      </c>
      <c r="E9" s="14">
        <v>0.16048990308051</v>
      </c>
      <c r="F9" s="14"/>
      <c r="G9" s="14">
        <v>0.29868345308988298</v>
      </c>
      <c r="H9" s="14">
        <v>0.25959371484807497</v>
      </c>
      <c r="I9" s="14">
        <v>0.20516159108057799</v>
      </c>
      <c r="J9" s="14">
        <v>0.137179640615927</v>
      </c>
      <c r="K9" s="14">
        <v>9.6044688596194597E-2</v>
      </c>
      <c r="L9" s="14"/>
      <c r="M9" s="14">
        <v>0.19044681806021599</v>
      </c>
      <c r="N9" s="14">
        <v>0.17800316219044199</v>
      </c>
      <c r="O9" s="14">
        <v>0.24022149788376801</v>
      </c>
      <c r="P9" s="14">
        <v>0.20003140967225899</v>
      </c>
      <c r="Q9" s="14"/>
      <c r="R9" s="14">
        <v>0.29460304826630201</v>
      </c>
      <c r="S9" s="14">
        <v>0.145022768162796</v>
      </c>
      <c r="T9" s="14">
        <v>0.18748908352570601</v>
      </c>
      <c r="U9" s="14">
        <v>0.164880532965691</v>
      </c>
      <c r="V9" s="14">
        <v>0.160637106308297</v>
      </c>
      <c r="W9" s="14">
        <v>0.29600066493093502</v>
      </c>
      <c r="X9" s="14">
        <v>0.15181676823262699</v>
      </c>
      <c r="Y9" s="14">
        <v>0.146808510401017</v>
      </c>
      <c r="Z9" s="14">
        <v>0.20184943646390099</v>
      </c>
      <c r="AA9" s="14"/>
      <c r="AB9" s="14">
        <v>0.148484304084855</v>
      </c>
      <c r="AC9" s="14">
        <v>0.17732676893383301</v>
      </c>
      <c r="AD9" s="14">
        <v>0.21043827153717801</v>
      </c>
      <c r="AE9" s="14">
        <v>0.26407336595059699</v>
      </c>
      <c r="AF9" s="14">
        <v>0.330964302003945</v>
      </c>
      <c r="AG9" s="14"/>
      <c r="AH9" s="14">
        <v>0.338670810923965</v>
      </c>
      <c r="AI9" s="14">
        <v>0.13642207850847099</v>
      </c>
      <c r="AJ9" s="14"/>
      <c r="AK9" s="14">
        <v>0.32694787906734901</v>
      </c>
      <c r="AL9" s="14">
        <v>0.14647384766570801</v>
      </c>
      <c r="AM9" s="14"/>
      <c r="AN9" s="14">
        <v>0.31279945551354599</v>
      </c>
      <c r="AO9" s="14">
        <v>0.110115109628441</v>
      </c>
      <c r="AP9" s="14"/>
      <c r="AQ9" s="14">
        <v>0.264405396787396</v>
      </c>
      <c r="AR9" s="14">
        <v>0.17080832489740799</v>
      </c>
      <c r="AS9" s="14">
        <v>0.21131315866636999</v>
      </c>
    </row>
    <row r="10" spans="2:45" ht="29" x14ac:dyDescent="0.35">
      <c r="B10" s="15" t="s">
        <v>237</v>
      </c>
      <c r="C10" s="14">
        <v>0.67370784524094995</v>
      </c>
      <c r="D10" s="14">
        <v>0.64860753869608301</v>
      </c>
      <c r="E10" s="14">
        <v>0.69946774247895505</v>
      </c>
      <c r="F10" s="14"/>
      <c r="G10" s="14">
        <v>0.57409314934022604</v>
      </c>
      <c r="H10" s="14">
        <v>0.62090278528857201</v>
      </c>
      <c r="I10" s="14">
        <v>0.66104836951197599</v>
      </c>
      <c r="J10" s="14">
        <v>0.73335610488189695</v>
      </c>
      <c r="K10" s="14">
        <v>0.78371291729128301</v>
      </c>
      <c r="L10" s="14"/>
      <c r="M10" s="14">
        <v>0.69276082389548699</v>
      </c>
      <c r="N10" s="14">
        <v>0.71681436562418099</v>
      </c>
      <c r="O10" s="14">
        <v>0.66297662441168204</v>
      </c>
      <c r="P10" s="14">
        <v>0.617174492848372</v>
      </c>
      <c r="Q10" s="14"/>
      <c r="R10" s="14">
        <v>0.59538813662055301</v>
      </c>
      <c r="S10" s="14">
        <v>0.71237136257453004</v>
      </c>
      <c r="T10" s="14">
        <v>0.70327270233150097</v>
      </c>
      <c r="U10" s="14">
        <v>0.66538916736660203</v>
      </c>
      <c r="V10" s="14">
        <v>0.70893875194241796</v>
      </c>
      <c r="W10" s="14">
        <v>0.58165111771236599</v>
      </c>
      <c r="X10" s="14">
        <v>0.73938063542358601</v>
      </c>
      <c r="Y10" s="14">
        <v>0.72454546105116802</v>
      </c>
      <c r="Z10" s="14">
        <v>0.68338082199058603</v>
      </c>
      <c r="AA10" s="14"/>
      <c r="AB10" s="14">
        <v>0.70651164900996499</v>
      </c>
      <c r="AC10" s="14">
        <v>0.712071874030062</v>
      </c>
      <c r="AD10" s="14">
        <v>0.670166474845166</v>
      </c>
      <c r="AE10" s="14">
        <v>0.62466082819737401</v>
      </c>
      <c r="AF10" s="14">
        <v>0.48600422448942399</v>
      </c>
      <c r="AG10" s="14"/>
      <c r="AH10" s="14">
        <v>0.56839701673028398</v>
      </c>
      <c r="AI10" s="14">
        <v>0.74473923570712497</v>
      </c>
      <c r="AJ10" s="14"/>
      <c r="AK10" s="14">
        <v>0.56934834923497901</v>
      </c>
      <c r="AL10" s="14">
        <v>0.73566786558945796</v>
      </c>
      <c r="AM10" s="14"/>
      <c r="AN10" s="14">
        <v>0.58234926542916998</v>
      </c>
      <c r="AO10" s="14">
        <v>0.75385606090304602</v>
      </c>
      <c r="AP10" s="14"/>
      <c r="AQ10" s="14">
        <v>0.63548175014833896</v>
      </c>
      <c r="AR10" s="14">
        <v>0.71183348868478502</v>
      </c>
      <c r="AS10" s="14">
        <v>0.64823783941033897</v>
      </c>
    </row>
    <row r="11" spans="2:45" x14ac:dyDescent="0.35">
      <c r="B11" s="15" t="s">
        <v>70</v>
      </c>
      <c r="C11" s="23">
        <v>0.126230840397588</v>
      </c>
      <c r="D11" s="23">
        <v>0.112799289918342</v>
      </c>
      <c r="E11" s="23">
        <v>0.14004235444053501</v>
      </c>
      <c r="F11" s="23"/>
      <c r="G11" s="23">
        <v>0.12722339756989101</v>
      </c>
      <c r="H11" s="23">
        <v>0.119503499863353</v>
      </c>
      <c r="I11" s="23">
        <v>0.13379003940744599</v>
      </c>
      <c r="J11" s="23">
        <v>0.129464254502176</v>
      </c>
      <c r="K11" s="23">
        <v>0.12024239411252299</v>
      </c>
      <c r="L11" s="23"/>
      <c r="M11" s="23">
        <v>0.116792358044297</v>
      </c>
      <c r="N11" s="23">
        <v>0.105182472185377</v>
      </c>
      <c r="O11" s="23">
        <v>9.6801877704550204E-2</v>
      </c>
      <c r="P11" s="23">
        <v>0.18279409747936901</v>
      </c>
      <c r="Q11" s="23"/>
      <c r="R11" s="23">
        <v>0.110008815113145</v>
      </c>
      <c r="S11" s="23">
        <v>0.14260586926267399</v>
      </c>
      <c r="T11" s="23">
        <v>0.109238214142792</v>
      </c>
      <c r="U11" s="23">
        <v>0.169730299667707</v>
      </c>
      <c r="V11" s="23">
        <v>0.13042414174928499</v>
      </c>
      <c r="W11" s="23">
        <v>0.122348217356698</v>
      </c>
      <c r="X11" s="23">
        <v>0.108802596343787</v>
      </c>
      <c r="Y11" s="23">
        <v>0.12864602854781501</v>
      </c>
      <c r="Z11" s="23">
        <v>0.114769741545513</v>
      </c>
      <c r="AA11" s="23"/>
      <c r="AB11" s="23">
        <v>0.14500404690517901</v>
      </c>
      <c r="AC11" s="23">
        <v>0.11060135703610501</v>
      </c>
      <c r="AD11" s="23">
        <v>0.119395253617656</v>
      </c>
      <c r="AE11" s="23">
        <v>0.111265805852029</v>
      </c>
      <c r="AF11" s="23">
        <v>0.18303147350663099</v>
      </c>
      <c r="AG11" s="23"/>
      <c r="AH11" s="23">
        <v>9.2932172345750699E-2</v>
      </c>
      <c r="AI11" s="23">
        <v>0.118838685784405</v>
      </c>
      <c r="AJ11" s="23"/>
      <c r="AK11" s="23">
        <v>0.103703771697672</v>
      </c>
      <c r="AL11" s="23">
        <v>0.11785828674483299</v>
      </c>
      <c r="AM11" s="23"/>
      <c r="AN11" s="23">
        <v>0.104851279057285</v>
      </c>
      <c r="AO11" s="23">
        <v>0.136028829468512</v>
      </c>
      <c r="AP11" s="23"/>
      <c r="AQ11" s="23">
        <v>0.100112853064265</v>
      </c>
      <c r="AR11" s="23">
        <v>0.117358186417807</v>
      </c>
      <c r="AS11" s="23">
        <v>0.14044900192329099</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S16"/>
  <sheetViews>
    <sheetView showGridLines="0" workbookViewId="0">
      <pane xSplit="2" topLeftCell="C1" activePane="topRight" state="frozen"/>
      <selection pane="topRight" activeCell="J7" sqref="J7"/>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249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0.24809181475620201</v>
      </c>
      <c r="D9" s="14">
        <v>0.297728786349854</v>
      </c>
      <c r="E9" s="14">
        <v>0.197401217761875</v>
      </c>
      <c r="F9" s="14"/>
      <c r="G9" s="14">
        <v>0.325019984690812</v>
      </c>
      <c r="H9" s="14">
        <v>0.32010948538276401</v>
      </c>
      <c r="I9" s="14">
        <v>0.26599507893373803</v>
      </c>
      <c r="J9" s="14">
        <v>0.17956465439022701</v>
      </c>
      <c r="K9" s="14">
        <v>0.14236753245397901</v>
      </c>
      <c r="L9" s="14"/>
      <c r="M9" s="14">
        <v>0.27027599335414199</v>
      </c>
      <c r="N9" s="14">
        <v>0.21640007416610599</v>
      </c>
      <c r="O9" s="14">
        <v>0.26764484171097502</v>
      </c>
      <c r="P9" s="14">
        <v>0.24062678124213699</v>
      </c>
      <c r="Q9" s="14"/>
      <c r="R9" s="14">
        <v>0.32074697188740903</v>
      </c>
      <c r="S9" s="14">
        <v>0.188937764753945</v>
      </c>
      <c r="T9" s="14">
        <v>0.21320889654924899</v>
      </c>
      <c r="U9" s="14">
        <v>0.25968202603204998</v>
      </c>
      <c r="V9" s="14">
        <v>0.27720004462332698</v>
      </c>
      <c r="W9" s="14">
        <v>0.31325072991531999</v>
      </c>
      <c r="X9" s="14">
        <v>0.20778694802049699</v>
      </c>
      <c r="Y9" s="14">
        <v>0.188589978458089</v>
      </c>
      <c r="Z9" s="14">
        <v>0.23195871193843401</v>
      </c>
      <c r="AA9" s="14"/>
      <c r="AB9" s="14">
        <v>0.224914516912634</v>
      </c>
      <c r="AC9" s="14">
        <v>0.19459762183203599</v>
      </c>
      <c r="AD9" s="14">
        <v>0.26639110098171298</v>
      </c>
      <c r="AE9" s="14">
        <v>0.32946134832310198</v>
      </c>
      <c r="AF9" s="14">
        <v>0.281281685857657</v>
      </c>
      <c r="AG9" s="14"/>
      <c r="AH9" s="14">
        <v>0.40209285606142398</v>
      </c>
      <c r="AI9" s="14">
        <v>0.182142065003499</v>
      </c>
      <c r="AJ9" s="14"/>
      <c r="AK9" s="14">
        <v>0.41536393563747598</v>
      </c>
      <c r="AL9" s="14">
        <v>0.17515245364564899</v>
      </c>
      <c r="AM9" s="14"/>
      <c r="AN9" s="14">
        <v>0.36560379226030398</v>
      </c>
      <c r="AO9" s="14">
        <v>0.15398908661986599</v>
      </c>
      <c r="AP9" s="14"/>
      <c r="AQ9" s="14">
        <v>0.33785399303057501</v>
      </c>
      <c r="AR9" s="14">
        <v>0.21078730182208499</v>
      </c>
      <c r="AS9" s="14">
        <v>0.26058892393864302</v>
      </c>
    </row>
    <row r="10" spans="2:45" ht="29" x14ac:dyDescent="0.35">
      <c r="B10" s="15" t="s">
        <v>237</v>
      </c>
      <c r="C10" s="14">
        <v>0.64059577867195105</v>
      </c>
      <c r="D10" s="14">
        <v>0.60715530477143598</v>
      </c>
      <c r="E10" s="14">
        <v>0.67471223905465305</v>
      </c>
      <c r="F10" s="14"/>
      <c r="G10" s="14">
        <v>0.58808654724820597</v>
      </c>
      <c r="H10" s="14">
        <v>0.57133855827352298</v>
      </c>
      <c r="I10" s="14">
        <v>0.61619494021718502</v>
      </c>
      <c r="J10" s="14">
        <v>0.70703105508958697</v>
      </c>
      <c r="K10" s="14">
        <v>0.72824925555183695</v>
      </c>
      <c r="L10" s="14"/>
      <c r="M10" s="14">
        <v>0.64221059931625402</v>
      </c>
      <c r="N10" s="14">
        <v>0.68934828809686</v>
      </c>
      <c r="O10" s="14">
        <v>0.64723592283148201</v>
      </c>
      <c r="P10" s="14">
        <v>0.58328756823059702</v>
      </c>
      <c r="Q10" s="14"/>
      <c r="R10" s="14">
        <v>0.58807475984990798</v>
      </c>
      <c r="S10" s="14">
        <v>0.69271202677537402</v>
      </c>
      <c r="T10" s="14">
        <v>0.66120256407707301</v>
      </c>
      <c r="U10" s="14">
        <v>0.589650478813461</v>
      </c>
      <c r="V10" s="14">
        <v>0.59342894568082905</v>
      </c>
      <c r="W10" s="14">
        <v>0.56512505605858299</v>
      </c>
      <c r="X10" s="14">
        <v>0.71767989960663803</v>
      </c>
      <c r="Y10" s="14">
        <v>0.71850369431308103</v>
      </c>
      <c r="Z10" s="14">
        <v>0.67008743391025105</v>
      </c>
      <c r="AA10" s="14"/>
      <c r="AB10" s="14">
        <v>0.64793201634863595</v>
      </c>
      <c r="AC10" s="14">
        <v>0.70177994473621896</v>
      </c>
      <c r="AD10" s="14">
        <v>0.62760687180582897</v>
      </c>
      <c r="AE10" s="14">
        <v>0.57885972339108904</v>
      </c>
      <c r="AF10" s="14">
        <v>0.57848157748531803</v>
      </c>
      <c r="AG10" s="14"/>
      <c r="AH10" s="14">
        <v>0.52110378503238097</v>
      </c>
      <c r="AI10" s="14">
        <v>0.70771100520554797</v>
      </c>
      <c r="AJ10" s="14"/>
      <c r="AK10" s="14">
        <v>0.49217026525567598</v>
      </c>
      <c r="AL10" s="14">
        <v>0.71935225070042996</v>
      </c>
      <c r="AM10" s="14"/>
      <c r="AN10" s="14">
        <v>0.55092305115932405</v>
      </c>
      <c r="AO10" s="14">
        <v>0.71802074809969796</v>
      </c>
      <c r="AP10" s="14"/>
      <c r="AQ10" s="14">
        <v>0.56363089591092297</v>
      </c>
      <c r="AR10" s="14">
        <v>0.68834759625903497</v>
      </c>
      <c r="AS10" s="14">
        <v>0.61781101144681505</v>
      </c>
    </row>
    <row r="11" spans="2:45" x14ac:dyDescent="0.35">
      <c r="B11" s="15" t="s">
        <v>70</v>
      </c>
      <c r="C11" s="23">
        <v>0.111312406571846</v>
      </c>
      <c r="D11" s="23">
        <v>9.5115908878711006E-2</v>
      </c>
      <c r="E11" s="23">
        <v>0.12788654318347101</v>
      </c>
      <c r="F11" s="23"/>
      <c r="G11" s="23">
        <v>8.6893468060981999E-2</v>
      </c>
      <c r="H11" s="23">
        <v>0.10855195634371401</v>
      </c>
      <c r="I11" s="23">
        <v>0.117809980849077</v>
      </c>
      <c r="J11" s="23">
        <v>0.113404290520187</v>
      </c>
      <c r="K11" s="23">
        <v>0.12938321199418401</v>
      </c>
      <c r="L11" s="23"/>
      <c r="M11" s="23">
        <v>8.7513407329603499E-2</v>
      </c>
      <c r="N11" s="23">
        <v>9.4251637737034599E-2</v>
      </c>
      <c r="O11" s="23">
        <v>8.5119235457542797E-2</v>
      </c>
      <c r="P11" s="23">
        <v>0.17608565052726599</v>
      </c>
      <c r="Q11" s="23"/>
      <c r="R11" s="23">
        <v>9.1178268262682799E-2</v>
      </c>
      <c r="S11" s="23">
        <v>0.11835020847067999</v>
      </c>
      <c r="T11" s="23">
        <v>0.125588539373678</v>
      </c>
      <c r="U11" s="23">
        <v>0.15066749515448999</v>
      </c>
      <c r="V11" s="23">
        <v>0.129371009695843</v>
      </c>
      <c r="W11" s="23">
        <v>0.12162421402609699</v>
      </c>
      <c r="X11" s="23">
        <v>7.4533152372864397E-2</v>
      </c>
      <c r="Y11" s="23">
        <v>9.2906327228829202E-2</v>
      </c>
      <c r="Z11" s="23">
        <v>9.7953854151315495E-2</v>
      </c>
      <c r="AA11" s="23"/>
      <c r="AB11" s="23">
        <v>0.12715346673872999</v>
      </c>
      <c r="AC11" s="23">
        <v>0.103622433431746</v>
      </c>
      <c r="AD11" s="23">
        <v>0.106002027212457</v>
      </c>
      <c r="AE11" s="23">
        <v>9.1678928285808203E-2</v>
      </c>
      <c r="AF11" s="23">
        <v>0.14023673665702399</v>
      </c>
      <c r="AG11" s="23"/>
      <c r="AH11" s="23">
        <v>7.6803358906194899E-2</v>
      </c>
      <c r="AI11" s="23">
        <v>0.110146929790953</v>
      </c>
      <c r="AJ11" s="23"/>
      <c r="AK11" s="23">
        <v>9.2465799106847602E-2</v>
      </c>
      <c r="AL11" s="23">
        <v>0.105495295653922</v>
      </c>
      <c r="AM11" s="23"/>
      <c r="AN11" s="23">
        <v>8.3473156580371397E-2</v>
      </c>
      <c r="AO11" s="23">
        <v>0.127990165280436</v>
      </c>
      <c r="AP11" s="23"/>
      <c r="AQ11" s="23">
        <v>9.8515111058502094E-2</v>
      </c>
      <c r="AR11" s="23">
        <v>0.10086510191888</v>
      </c>
      <c r="AS11" s="23">
        <v>0.12160006461454199</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S16"/>
  <sheetViews>
    <sheetView showGridLines="0" workbookViewId="0">
      <pane xSplit="2" topLeftCell="C1" activePane="topRight" state="frozen"/>
      <selection pane="topRight" activeCell="I7" sqref="I7"/>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250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236</v>
      </c>
      <c r="C9" s="14">
        <v>0.28894176392822102</v>
      </c>
      <c r="D9" s="14">
        <v>0.33350574101139302</v>
      </c>
      <c r="E9" s="14">
        <v>0.243454229013781</v>
      </c>
      <c r="F9" s="14"/>
      <c r="G9" s="14">
        <v>0.378503455383433</v>
      </c>
      <c r="H9" s="14">
        <v>0.35370016192025999</v>
      </c>
      <c r="I9" s="14">
        <v>0.331692269151382</v>
      </c>
      <c r="J9" s="14">
        <v>0.20587270257263199</v>
      </c>
      <c r="K9" s="14">
        <v>0.166511844690682</v>
      </c>
      <c r="L9" s="14"/>
      <c r="M9" s="14">
        <v>0.35193741526907601</v>
      </c>
      <c r="N9" s="14">
        <v>0.25140222329844403</v>
      </c>
      <c r="O9" s="14">
        <v>0.29129392505003299</v>
      </c>
      <c r="P9" s="14">
        <v>0.25945254758931102</v>
      </c>
      <c r="Q9" s="14"/>
      <c r="R9" s="14">
        <v>0.38380965891594399</v>
      </c>
      <c r="S9" s="14">
        <v>0.234466170272386</v>
      </c>
      <c r="T9" s="14">
        <v>0.247011142734439</v>
      </c>
      <c r="U9" s="14">
        <v>0.231508921387029</v>
      </c>
      <c r="V9" s="14">
        <v>0.35254650519939001</v>
      </c>
      <c r="W9" s="14">
        <v>0.31768052681786801</v>
      </c>
      <c r="X9" s="14">
        <v>0.26591360121952601</v>
      </c>
      <c r="Y9" s="14">
        <v>0.313843805639407</v>
      </c>
      <c r="Z9" s="14">
        <v>0.262069751437224</v>
      </c>
      <c r="AA9" s="14"/>
      <c r="AB9" s="14">
        <v>0.22071962029387801</v>
      </c>
      <c r="AC9" s="14">
        <v>0.24030170879621399</v>
      </c>
      <c r="AD9" s="14">
        <v>0.33207985923348399</v>
      </c>
      <c r="AE9" s="14">
        <v>0.362735796821891</v>
      </c>
      <c r="AF9" s="14">
        <v>0.40871526759034399</v>
      </c>
      <c r="AG9" s="14"/>
      <c r="AH9" s="14">
        <v>0.48377140077986702</v>
      </c>
      <c r="AI9" s="14">
        <v>0.20971038056119001</v>
      </c>
      <c r="AJ9" s="14"/>
      <c r="AK9" s="14">
        <v>0.472784112175338</v>
      </c>
      <c r="AL9" s="14">
        <v>0.21483940211201399</v>
      </c>
      <c r="AM9" s="14"/>
      <c r="AN9" s="14">
        <v>0.42687971879123698</v>
      </c>
      <c r="AO9" s="14">
        <v>0.17839228769177601</v>
      </c>
      <c r="AP9" s="14"/>
      <c r="AQ9" s="14">
        <v>0.35947044232495001</v>
      </c>
      <c r="AR9" s="14">
        <v>0.27345565064496902</v>
      </c>
      <c r="AS9" s="14">
        <v>0.27202916343018002</v>
      </c>
    </row>
    <row r="10" spans="2:45" ht="29" x14ac:dyDescent="0.35">
      <c r="B10" s="15" t="s">
        <v>237</v>
      </c>
      <c r="C10" s="14">
        <v>0.57911794962200103</v>
      </c>
      <c r="D10" s="14">
        <v>0.54734017534173496</v>
      </c>
      <c r="E10" s="14">
        <v>0.61143438962632402</v>
      </c>
      <c r="F10" s="14"/>
      <c r="G10" s="14">
        <v>0.49218325342647001</v>
      </c>
      <c r="H10" s="14">
        <v>0.53206809283205503</v>
      </c>
      <c r="I10" s="14">
        <v>0.50876636180771295</v>
      </c>
      <c r="J10" s="14">
        <v>0.67093759124458696</v>
      </c>
      <c r="K10" s="14">
        <v>0.70014131311534999</v>
      </c>
      <c r="L10" s="14"/>
      <c r="M10" s="14">
        <v>0.53465498880773199</v>
      </c>
      <c r="N10" s="14">
        <v>0.64437638395753805</v>
      </c>
      <c r="O10" s="14">
        <v>0.58825785141511999</v>
      </c>
      <c r="P10" s="14">
        <v>0.55095831968646503</v>
      </c>
      <c r="Q10" s="14"/>
      <c r="R10" s="14">
        <v>0.50355797751505704</v>
      </c>
      <c r="S10" s="14">
        <v>0.62853112942225797</v>
      </c>
      <c r="T10" s="14">
        <v>0.62097689466115702</v>
      </c>
      <c r="U10" s="14">
        <v>0.58777594127601096</v>
      </c>
      <c r="V10" s="14">
        <v>0.51488473398673695</v>
      </c>
      <c r="W10" s="14">
        <v>0.52391626939068803</v>
      </c>
      <c r="X10" s="14">
        <v>0.63881197791335598</v>
      </c>
      <c r="Y10" s="14">
        <v>0.54570843465269503</v>
      </c>
      <c r="Z10" s="14">
        <v>0.62588490148253995</v>
      </c>
      <c r="AA10" s="14"/>
      <c r="AB10" s="14">
        <v>0.62885694292109795</v>
      </c>
      <c r="AC10" s="14">
        <v>0.62492325180776898</v>
      </c>
      <c r="AD10" s="14">
        <v>0.53989326958674699</v>
      </c>
      <c r="AE10" s="14">
        <v>0.53467975071023699</v>
      </c>
      <c r="AF10" s="14">
        <v>0.43506576895010202</v>
      </c>
      <c r="AG10" s="14"/>
      <c r="AH10" s="14">
        <v>0.431008904610371</v>
      </c>
      <c r="AI10" s="14">
        <v>0.65339504482062905</v>
      </c>
      <c r="AJ10" s="14"/>
      <c r="AK10" s="14">
        <v>0.41815395395657301</v>
      </c>
      <c r="AL10" s="14">
        <v>0.66109949997782702</v>
      </c>
      <c r="AM10" s="14"/>
      <c r="AN10" s="14">
        <v>0.46849409004079801</v>
      </c>
      <c r="AO10" s="14">
        <v>0.67214931582574899</v>
      </c>
      <c r="AP10" s="14"/>
      <c r="AQ10" s="14">
        <v>0.53097498540199495</v>
      </c>
      <c r="AR10" s="14">
        <v>0.605303256590349</v>
      </c>
      <c r="AS10" s="14">
        <v>0.57055988907279598</v>
      </c>
    </row>
    <row r="11" spans="2:45" x14ac:dyDescent="0.35">
      <c r="B11" s="15" t="s">
        <v>70</v>
      </c>
      <c r="C11" s="23">
        <v>0.13194028644977701</v>
      </c>
      <c r="D11" s="23">
        <v>0.11915408364687199</v>
      </c>
      <c r="E11" s="23">
        <v>0.14511138135989499</v>
      </c>
      <c r="F11" s="23"/>
      <c r="G11" s="23">
        <v>0.12931329119009599</v>
      </c>
      <c r="H11" s="23">
        <v>0.11423174524768499</v>
      </c>
      <c r="I11" s="23">
        <v>0.15954136904090499</v>
      </c>
      <c r="J11" s="23">
        <v>0.12318970618278199</v>
      </c>
      <c r="K11" s="23">
        <v>0.133346842193968</v>
      </c>
      <c r="L11" s="23"/>
      <c r="M11" s="23">
        <v>0.11340759592319299</v>
      </c>
      <c r="N11" s="23">
        <v>0.104221392744018</v>
      </c>
      <c r="O11" s="23">
        <v>0.12044822353484699</v>
      </c>
      <c r="P11" s="23">
        <v>0.18958913272422501</v>
      </c>
      <c r="Q11" s="23"/>
      <c r="R11" s="23">
        <v>0.112632363568999</v>
      </c>
      <c r="S11" s="23">
        <v>0.137002700305356</v>
      </c>
      <c r="T11" s="23">
        <v>0.13201196260440401</v>
      </c>
      <c r="U11" s="23">
        <v>0.18071513733696001</v>
      </c>
      <c r="V11" s="23">
        <v>0.132568760813873</v>
      </c>
      <c r="W11" s="23">
        <v>0.15840320379144401</v>
      </c>
      <c r="X11" s="23">
        <v>9.5274420867118001E-2</v>
      </c>
      <c r="Y11" s="23">
        <v>0.140447759707898</v>
      </c>
      <c r="Z11" s="23">
        <v>0.112045347080236</v>
      </c>
      <c r="AA11" s="23"/>
      <c r="AB11" s="23">
        <v>0.15042343678502301</v>
      </c>
      <c r="AC11" s="23">
        <v>0.13477503939601601</v>
      </c>
      <c r="AD11" s="23">
        <v>0.12802687117976899</v>
      </c>
      <c r="AE11" s="23">
        <v>0.102584452467873</v>
      </c>
      <c r="AF11" s="23">
        <v>0.15621896345955499</v>
      </c>
      <c r="AG11" s="23"/>
      <c r="AH11" s="23">
        <v>8.5219694609761698E-2</v>
      </c>
      <c r="AI11" s="23">
        <v>0.136894574618182</v>
      </c>
      <c r="AJ11" s="23"/>
      <c r="AK11" s="23">
        <v>0.109061933868089</v>
      </c>
      <c r="AL11" s="23">
        <v>0.124061097910159</v>
      </c>
      <c r="AM11" s="23"/>
      <c r="AN11" s="23">
        <v>0.104626191167965</v>
      </c>
      <c r="AO11" s="23">
        <v>0.149458396482476</v>
      </c>
      <c r="AP11" s="23"/>
      <c r="AQ11" s="23">
        <v>0.109554572273055</v>
      </c>
      <c r="AR11" s="23">
        <v>0.12124109276468201</v>
      </c>
      <c r="AS11" s="23">
        <v>0.157410947497024</v>
      </c>
    </row>
    <row r="12" spans="2:45" x14ac:dyDescent="0.35">
      <c r="B12" s="16"/>
    </row>
    <row r="13" spans="2:45" x14ac:dyDescent="0.35">
      <c r="B13" t="s">
        <v>74</v>
      </c>
    </row>
    <row r="14" spans="2:45" x14ac:dyDescent="0.35">
      <c r="B14" t="s">
        <v>75</v>
      </c>
    </row>
    <row r="16" spans="2:45" x14ac:dyDescent="0.35">
      <c r="B16"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256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251</v>
      </c>
      <c r="C9" s="14">
        <v>0.38350458173928798</v>
      </c>
      <c r="D9" s="14">
        <v>0.396686673280913</v>
      </c>
      <c r="E9" s="14">
        <v>0.36897960452510198</v>
      </c>
      <c r="F9" s="14"/>
      <c r="G9" s="14">
        <v>0.35239766308381398</v>
      </c>
      <c r="H9" s="14">
        <v>0.30583310597591801</v>
      </c>
      <c r="I9" s="14">
        <v>0.36806321810256398</v>
      </c>
      <c r="J9" s="14">
        <v>0.43857586999795201</v>
      </c>
      <c r="K9" s="14">
        <v>0.46238523659248199</v>
      </c>
      <c r="L9" s="14"/>
      <c r="M9" s="14">
        <v>0.378400834742596</v>
      </c>
      <c r="N9" s="14">
        <v>0.34764565139638998</v>
      </c>
      <c r="O9" s="14">
        <v>0.44642990071127697</v>
      </c>
      <c r="P9" s="14">
        <v>0.37125960905622302</v>
      </c>
      <c r="Q9" s="14"/>
      <c r="R9" s="14">
        <v>0.33791428575238502</v>
      </c>
      <c r="S9" s="14">
        <v>0.41841122517521701</v>
      </c>
      <c r="T9" s="14">
        <v>0.38980303855572401</v>
      </c>
      <c r="U9" s="14">
        <v>0.36299073225909001</v>
      </c>
      <c r="V9" s="14">
        <v>0.37793598219956298</v>
      </c>
      <c r="W9" s="14">
        <v>0.394407581224475</v>
      </c>
      <c r="X9" s="14">
        <v>0.40421506657764</v>
      </c>
      <c r="Y9" s="14">
        <v>0.36481686921985201</v>
      </c>
      <c r="Z9" s="14">
        <v>0.39590432244135798</v>
      </c>
      <c r="AA9" s="14"/>
      <c r="AB9" s="14">
        <v>0.39336518021392303</v>
      </c>
      <c r="AC9" s="14">
        <v>0.38141433000006603</v>
      </c>
      <c r="AD9" s="14">
        <v>0.393828281573607</v>
      </c>
      <c r="AE9" s="14">
        <v>0.37188688246950302</v>
      </c>
      <c r="AF9" s="14">
        <v>0.24488755264317699</v>
      </c>
      <c r="AG9" s="14"/>
      <c r="AH9" s="14">
        <v>0.36218802031585701</v>
      </c>
      <c r="AI9" s="14">
        <v>0.41266642886261901</v>
      </c>
      <c r="AJ9" s="14"/>
      <c r="AK9" s="14">
        <v>0.33913672224574298</v>
      </c>
      <c r="AL9" s="14">
        <v>0.41798427629499002</v>
      </c>
      <c r="AM9" s="14"/>
      <c r="AN9" s="14">
        <v>0.38179768746762699</v>
      </c>
      <c r="AO9" s="14">
        <v>0.38855903662607499</v>
      </c>
      <c r="AP9" s="14"/>
      <c r="AQ9" s="14">
        <v>0.46161663572653699</v>
      </c>
      <c r="AR9" s="14">
        <v>0.373531423026144</v>
      </c>
      <c r="AS9" s="14">
        <v>0.32242305242708902</v>
      </c>
    </row>
    <row r="10" spans="2:45" ht="43.5" x14ac:dyDescent="0.35">
      <c r="B10" s="15" t="s">
        <v>252</v>
      </c>
      <c r="C10" s="14">
        <v>0.32318284581675499</v>
      </c>
      <c r="D10" s="14">
        <v>0.33131246701315997</v>
      </c>
      <c r="E10" s="14">
        <v>0.31561005683255</v>
      </c>
      <c r="F10" s="14"/>
      <c r="G10" s="14">
        <v>0.38340048246903902</v>
      </c>
      <c r="H10" s="14">
        <v>0.33984499163009901</v>
      </c>
      <c r="I10" s="14">
        <v>0.315277391402011</v>
      </c>
      <c r="J10" s="14">
        <v>0.29762243078074402</v>
      </c>
      <c r="K10" s="14">
        <v>0.28161405258993899</v>
      </c>
      <c r="L10" s="14"/>
      <c r="M10" s="14">
        <v>0.39301587027888502</v>
      </c>
      <c r="N10" s="14">
        <v>0.361834439007437</v>
      </c>
      <c r="O10" s="14">
        <v>0.28200290645244502</v>
      </c>
      <c r="P10" s="14">
        <v>0.248043470767946</v>
      </c>
      <c r="Q10" s="14"/>
      <c r="R10" s="14">
        <v>0.33057540961582499</v>
      </c>
      <c r="S10" s="14">
        <v>0.28778169091691702</v>
      </c>
      <c r="T10" s="14">
        <v>0.32773329834050902</v>
      </c>
      <c r="U10" s="14">
        <v>0.31998527228171197</v>
      </c>
      <c r="V10" s="14">
        <v>0.37807888145853902</v>
      </c>
      <c r="W10" s="14">
        <v>0.35342608187425001</v>
      </c>
      <c r="X10" s="14">
        <v>0.33829550050222801</v>
      </c>
      <c r="Y10" s="14">
        <v>0.32391297506119798</v>
      </c>
      <c r="Z10" s="14">
        <v>0.28353960158921299</v>
      </c>
      <c r="AA10" s="14"/>
      <c r="AB10" s="14">
        <v>0.25199242225836199</v>
      </c>
      <c r="AC10" s="14">
        <v>0.32047555892461799</v>
      </c>
      <c r="AD10" s="14">
        <v>0.35314473639345401</v>
      </c>
      <c r="AE10" s="14">
        <v>0.38330339112064399</v>
      </c>
      <c r="AF10" s="14">
        <v>0.562706719727467</v>
      </c>
      <c r="AG10" s="14"/>
      <c r="AH10" s="14">
        <v>0.42120823063185697</v>
      </c>
      <c r="AI10" s="14">
        <v>0.28431921647299502</v>
      </c>
      <c r="AJ10" s="14"/>
      <c r="AK10" s="14">
        <v>0.45894700173303299</v>
      </c>
      <c r="AL10" s="14">
        <v>0.27596342701725801</v>
      </c>
      <c r="AM10" s="14"/>
      <c r="AN10" s="14">
        <v>0.385162460366758</v>
      </c>
      <c r="AO10" s="14">
        <v>0.279052686770004</v>
      </c>
      <c r="AP10" s="14"/>
      <c r="AQ10" s="14">
        <v>0.37401774145205302</v>
      </c>
      <c r="AR10" s="14">
        <v>0.31591212330079499</v>
      </c>
      <c r="AS10" s="14">
        <v>0.31310758343754702</v>
      </c>
    </row>
    <row r="11" spans="2:45" ht="43.5" x14ac:dyDescent="0.35">
      <c r="B11" s="15" t="s">
        <v>253</v>
      </c>
      <c r="C11" s="14">
        <v>0.15570515770733401</v>
      </c>
      <c r="D11" s="14">
        <v>0.15690414813188699</v>
      </c>
      <c r="E11" s="14">
        <v>0.15480103055345701</v>
      </c>
      <c r="F11" s="14"/>
      <c r="G11" s="14">
        <v>0.14527855528284001</v>
      </c>
      <c r="H11" s="14">
        <v>0.20400680017249501</v>
      </c>
      <c r="I11" s="14">
        <v>0.17874904451654999</v>
      </c>
      <c r="J11" s="14">
        <v>0.112831182132879</v>
      </c>
      <c r="K11" s="14">
        <v>0.131509243964544</v>
      </c>
      <c r="L11" s="14"/>
      <c r="M11" s="14">
        <v>0.14769042099028201</v>
      </c>
      <c r="N11" s="14">
        <v>0.16691319537510499</v>
      </c>
      <c r="O11" s="14">
        <v>0.13675056155399401</v>
      </c>
      <c r="P11" s="14">
        <v>0.17005868409067901</v>
      </c>
      <c r="Q11" s="14"/>
      <c r="R11" s="14">
        <v>0.19236806010913399</v>
      </c>
      <c r="S11" s="14">
        <v>0.15559420833531801</v>
      </c>
      <c r="T11" s="14">
        <v>0.14372871575731599</v>
      </c>
      <c r="U11" s="14">
        <v>0.145367343552391</v>
      </c>
      <c r="V11" s="14">
        <v>0.14775531207473599</v>
      </c>
      <c r="W11" s="14">
        <v>0.118939956673783</v>
      </c>
      <c r="X11" s="14">
        <v>0.13117812113020599</v>
      </c>
      <c r="Y11" s="14">
        <v>0.21670458880315399</v>
      </c>
      <c r="Z11" s="14">
        <v>0.15796242864271201</v>
      </c>
      <c r="AA11" s="14"/>
      <c r="AB11" s="14">
        <v>0.141337361624536</v>
      </c>
      <c r="AC11" s="14">
        <v>0.155126502996563</v>
      </c>
      <c r="AD11" s="14">
        <v>0.15508007485563399</v>
      </c>
      <c r="AE11" s="14">
        <v>0.15776766549521601</v>
      </c>
      <c r="AF11" s="14">
        <v>0.13334471884181501</v>
      </c>
      <c r="AG11" s="14"/>
      <c r="AH11" s="14">
        <v>0.14955917546703701</v>
      </c>
      <c r="AI11" s="14">
        <v>0.15511238370722799</v>
      </c>
      <c r="AJ11" s="14"/>
      <c r="AK11" s="14">
        <v>0.13932246615688401</v>
      </c>
      <c r="AL11" s="14">
        <v>0.15111343712268299</v>
      </c>
      <c r="AM11" s="14"/>
      <c r="AN11" s="14">
        <v>0.16428477149888199</v>
      </c>
      <c r="AO11" s="14">
        <v>0.14510704410161199</v>
      </c>
      <c r="AP11" s="14"/>
      <c r="AQ11" s="14">
        <v>0.106237445065196</v>
      </c>
      <c r="AR11" s="14">
        <v>0.16898355375248</v>
      </c>
      <c r="AS11" s="14">
        <v>0.15905339765283399</v>
      </c>
    </row>
    <row r="12" spans="2:45" ht="43.5" x14ac:dyDescent="0.35">
      <c r="B12" s="15" t="s">
        <v>254</v>
      </c>
      <c r="C12" s="14">
        <v>5.6167047172308797E-2</v>
      </c>
      <c r="D12" s="14">
        <v>5.29670924265285E-2</v>
      </c>
      <c r="E12" s="14">
        <v>5.9508905058099797E-2</v>
      </c>
      <c r="F12" s="14"/>
      <c r="G12" s="14">
        <v>6.8418309413667194E-2</v>
      </c>
      <c r="H12" s="14">
        <v>5.4817012046913999E-2</v>
      </c>
      <c r="I12" s="14">
        <v>5.7276995113422401E-2</v>
      </c>
      <c r="J12" s="14">
        <v>4.6423204054398398E-2</v>
      </c>
      <c r="K12" s="14">
        <v>5.5785804236725203E-2</v>
      </c>
      <c r="L12" s="14"/>
      <c r="M12" s="14">
        <v>4.5623024225297501E-2</v>
      </c>
      <c r="N12" s="14">
        <v>5.4679156841516897E-2</v>
      </c>
      <c r="O12" s="14">
        <v>6.2864476764804805E-2</v>
      </c>
      <c r="P12" s="14">
        <v>6.4311278686393802E-2</v>
      </c>
      <c r="Q12" s="14"/>
      <c r="R12" s="14">
        <v>6.6877982617334297E-2</v>
      </c>
      <c r="S12" s="14">
        <v>5.1301177321088999E-2</v>
      </c>
      <c r="T12" s="14">
        <v>5.8891030013607501E-2</v>
      </c>
      <c r="U12" s="14">
        <v>6.0388028278964702E-2</v>
      </c>
      <c r="V12" s="14">
        <v>2.5713417593693898E-2</v>
      </c>
      <c r="W12" s="14">
        <v>5.3540802859135303E-2</v>
      </c>
      <c r="X12" s="14">
        <v>5.2586693157222399E-2</v>
      </c>
      <c r="Y12" s="14">
        <v>5.01206749400879E-2</v>
      </c>
      <c r="Z12" s="14">
        <v>7.15269327406719E-2</v>
      </c>
      <c r="AA12" s="14"/>
      <c r="AB12" s="14">
        <v>7.4708849190896598E-2</v>
      </c>
      <c r="AC12" s="14">
        <v>6.6603586996466096E-2</v>
      </c>
      <c r="AD12" s="14">
        <v>3.81817451396083E-2</v>
      </c>
      <c r="AE12" s="14">
        <v>4.1660221059482298E-2</v>
      </c>
      <c r="AF12" s="14">
        <v>2.8096177326376998E-2</v>
      </c>
      <c r="AG12" s="14"/>
      <c r="AH12" s="14">
        <v>4.4704653871369203E-2</v>
      </c>
      <c r="AI12" s="14">
        <v>6.0017690383092001E-2</v>
      </c>
      <c r="AJ12" s="14"/>
      <c r="AK12" s="14">
        <v>3.6765535358242202E-2</v>
      </c>
      <c r="AL12" s="14">
        <v>6.5253250727676196E-2</v>
      </c>
      <c r="AM12" s="14"/>
      <c r="AN12" s="14">
        <v>3.4551206621361297E-2</v>
      </c>
      <c r="AO12" s="14">
        <v>7.2568700887638393E-2</v>
      </c>
      <c r="AP12" s="14"/>
      <c r="AQ12" s="14">
        <v>2.6483377445896201E-2</v>
      </c>
      <c r="AR12" s="14">
        <v>6.5774767043381199E-2</v>
      </c>
      <c r="AS12" s="14">
        <v>7.3440981202445299E-2</v>
      </c>
    </row>
    <row r="13" spans="2:45" ht="43.5" x14ac:dyDescent="0.35">
      <c r="B13" s="15" t="s">
        <v>255</v>
      </c>
      <c r="C13" s="14">
        <v>2.4785247545306099E-2</v>
      </c>
      <c r="D13" s="14">
        <v>1.79527533909681E-2</v>
      </c>
      <c r="E13" s="14">
        <v>3.1733390804704199E-2</v>
      </c>
      <c r="F13" s="14"/>
      <c r="G13" s="14">
        <v>2.4603473610368101E-2</v>
      </c>
      <c r="H13" s="14">
        <v>2.2877094957117299E-2</v>
      </c>
      <c r="I13" s="14">
        <v>2.67041586150558E-2</v>
      </c>
      <c r="J13" s="14">
        <v>3.2000530098769998E-2</v>
      </c>
      <c r="K13" s="14">
        <v>1.61060574698507E-2</v>
      </c>
      <c r="L13" s="14"/>
      <c r="M13" s="14">
        <v>6.53923264574205E-3</v>
      </c>
      <c r="N13" s="14">
        <v>2.1135836392490101E-2</v>
      </c>
      <c r="O13" s="14">
        <v>3.1906639857226103E-2</v>
      </c>
      <c r="P13" s="14">
        <v>4.2494234300625801E-2</v>
      </c>
      <c r="Q13" s="14"/>
      <c r="R13" s="14">
        <v>2.5417085490824599E-2</v>
      </c>
      <c r="S13" s="14">
        <v>2.4430510727336398E-2</v>
      </c>
      <c r="T13" s="14">
        <v>2.70527530414446E-2</v>
      </c>
      <c r="U13" s="14">
        <v>3.09761536813867E-2</v>
      </c>
      <c r="V13" s="14">
        <v>2.0668800430420398E-2</v>
      </c>
      <c r="W13" s="14">
        <v>2.5920923166690101E-2</v>
      </c>
      <c r="X13" s="14">
        <v>1.8855810336356901E-2</v>
      </c>
      <c r="Y13" s="14">
        <v>0</v>
      </c>
      <c r="Z13" s="14">
        <v>3.3555307948317598E-2</v>
      </c>
      <c r="AA13" s="14"/>
      <c r="AB13" s="14">
        <v>3.7329646510871999E-2</v>
      </c>
      <c r="AC13" s="14">
        <v>2.66957841034581E-2</v>
      </c>
      <c r="AD13" s="14">
        <v>1.30651387748524E-2</v>
      </c>
      <c r="AE13" s="14">
        <v>1.6070881979998598E-2</v>
      </c>
      <c r="AF13" s="14">
        <v>0</v>
      </c>
      <c r="AG13" s="14"/>
      <c r="AH13" s="14">
        <v>6.7997668408811803E-3</v>
      </c>
      <c r="AI13" s="14">
        <v>3.1762850167561002E-2</v>
      </c>
      <c r="AJ13" s="14"/>
      <c r="AK13" s="14">
        <v>5.0176162371828601E-3</v>
      </c>
      <c r="AL13" s="14">
        <v>3.1594403522005002E-2</v>
      </c>
      <c r="AM13" s="14"/>
      <c r="AN13" s="14">
        <v>6.5201656979866898E-3</v>
      </c>
      <c r="AO13" s="14">
        <v>3.9075555157649301E-2</v>
      </c>
      <c r="AP13" s="14"/>
      <c r="AQ13" s="14">
        <v>3.9121008229233596E-3</v>
      </c>
      <c r="AR13" s="14">
        <v>2.17643782154614E-2</v>
      </c>
      <c r="AS13" s="14">
        <v>5.3156650987853202E-2</v>
      </c>
    </row>
    <row r="14" spans="2:45" x14ac:dyDescent="0.35">
      <c r="B14" s="15" t="s">
        <v>70</v>
      </c>
      <c r="C14" s="23">
        <v>5.6655120019007597E-2</v>
      </c>
      <c r="D14" s="23">
        <v>4.4176865756543698E-2</v>
      </c>
      <c r="E14" s="23">
        <v>6.93670122260866E-2</v>
      </c>
      <c r="F14" s="23"/>
      <c r="G14" s="23">
        <v>2.5901516140271998E-2</v>
      </c>
      <c r="H14" s="23">
        <v>7.2620995217456602E-2</v>
      </c>
      <c r="I14" s="23">
        <v>5.3929192250396503E-2</v>
      </c>
      <c r="J14" s="23">
        <v>7.2546782935257098E-2</v>
      </c>
      <c r="K14" s="23">
        <v>5.2599605146458901E-2</v>
      </c>
      <c r="L14" s="23"/>
      <c r="M14" s="23">
        <v>2.8730617117197401E-2</v>
      </c>
      <c r="N14" s="23">
        <v>4.7791720987061102E-2</v>
      </c>
      <c r="O14" s="23">
        <v>4.0045514660253502E-2</v>
      </c>
      <c r="P14" s="23">
        <v>0.103832723098132</v>
      </c>
      <c r="Q14" s="23"/>
      <c r="R14" s="23">
        <v>4.6847176414496899E-2</v>
      </c>
      <c r="S14" s="23">
        <v>6.24811875241231E-2</v>
      </c>
      <c r="T14" s="23">
        <v>5.2791164291398698E-2</v>
      </c>
      <c r="U14" s="23">
        <v>8.02924699464556E-2</v>
      </c>
      <c r="V14" s="23">
        <v>4.9847606243048501E-2</v>
      </c>
      <c r="W14" s="23">
        <v>5.37646542016669E-2</v>
      </c>
      <c r="X14" s="23">
        <v>5.4868808296347299E-2</v>
      </c>
      <c r="Y14" s="23">
        <v>4.4444891975707501E-2</v>
      </c>
      <c r="Z14" s="23">
        <v>5.7511406637728399E-2</v>
      </c>
      <c r="AA14" s="23"/>
      <c r="AB14" s="23">
        <v>0.101266540201411</v>
      </c>
      <c r="AC14" s="23">
        <v>4.9684236978828102E-2</v>
      </c>
      <c r="AD14" s="23">
        <v>4.67000232628451E-2</v>
      </c>
      <c r="AE14" s="23">
        <v>2.9310957875156599E-2</v>
      </c>
      <c r="AF14" s="23">
        <v>3.09648314611638E-2</v>
      </c>
      <c r="AG14" s="23"/>
      <c r="AH14" s="23">
        <v>1.5540152872998101E-2</v>
      </c>
      <c r="AI14" s="23">
        <v>5.6121430406505003E-2</v>
      </c>
      <c r="AJ14" s="23"/>
      <c r="AK14" s="23">
        <v>2.0810658268913901E-2</v>
      </c>
      <c r="AL14" s="23">
        <v>5.8091205315387598E-2</v>
      </c>
      <c r="AM14" s="23"/>
      <c r="AN14" s="23">
        <v>2.7683708347384699E-2</v>
      </c>
      <c r="AO14" s="23">
        <v>7.5636976457021401E-2</v>
      </c>
      <c r="AP14" s="23"/>
      <c r="AQ14" s="23">
        <v>2.7732699487394E-2</v>
      </c>
      <c r="AR14" s="23">
        <v>5.4033754661738098E-2</v>
      </c>
      <c r="AS14" s="23">
        <v>7.8818334292232103E-2</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263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1131</v>
      </c>
      <c r="D7" s="10">
        <v>480</v>
      </c>
      <c r="E7" s="10">
        <v>651</v>
      </c>
      <c r="F7" s="10"/>
      <c r="G7" s="10">
        <v>166</v>
      </c>
      <c r="H7" s="10">
        <v>291</v>
      </c>
      <c r="I7" s="10">
        <v>234</v>
      </c>
      <c r="J7" s="10">
        <v>196</v>
      </c>
      <c r="K7" s="10">
        <v>244</v>
      </c>
      <c r="L7" s="10"/>
      <c r="M7" s="10">
        <v>353</v>
      </c>
      <c r="N7" s="10">
        <v>349</v>
      </c>
      <c r="O7" s="10">
        <v>182</v>
      </c>
      <c r="P7" s="10">
        <v>245</v>
      </c>
      <c r="Q7" s="10"/>
      <c r="R7" s="10">
        <v>219</v>
      </c>
      <c r="S7" s="10">
        <v>170</v>
      </c>
      <c r="T7" s="10">
        <v>109</v>
      </c>
      <c r="U7" s="10">
        <v>112</v>
      </c>
      <c r="V7" s="10">
        <v>88</v>
      </c>
      <c r="W7" s="10">
        <v>116</v>
      </c>
      <c r="X7" s="10">
        <v>115</v>
      </c>
      <c r="Y7" s="10">
        <v>66</v>
      </c>
      <c r="Z7" s="10">
        <v>136</v>
      </c>
      <c r="AA7" s="10"/>
      <c r="AB7" s="10">
        <v>208</v>
      </c>
      <c r="AC7" s="10">
        <v>270</v>
      </c>
      <c r="AD7" s="10">
        <v>330</v>
      </c>
      <c r="AE7" s="10">
        <v>169</v>
      </c>
      <c r="AF7" s="10">
        <v>31</v>
      </c>
      <c r="AG7" s="10"/>
      <c r="AH7" s="10">
        <v>344</v>
      </c>
      <c r="AI7" s="10">
        <v>700</v>
      </c>
      <c r="AJ7" s="10"/>
      <c r="AK7" s="10">
        <v>353</v>
      </c>
      <c r="AL7" s="10">
        <v>689</v>
      </c>
      <c r="AM7" s="10"/>
      <c r="AN7" s="10">
        <v>513</v>
      </c>
      <c r="AO7" s="10">
        <v>603</v>
      </c>
      <c r="AP7" s="10"/>
      <c r="AQ7" s="10">
        <v>265</v>
      </c>
      <c r="AR7" s="10">
        <v>637</v>
      </c>
      <c r="AS7" s="10">
        <v>176</v>
      </c>
    </row>
    <row r="8" spans="2:45" ht="30" customHeight="1" x14ac:dyDescent="0.35">
      <c r="B8" s="11" t="s">
        <v>20</v>
      </c>
      <c r="C8" s="11">
        <v>1138</v>
      </c>
      <c r="D8" s="11">
        <v>571</v>
      </c>
      <c r="E8" s="11">
        <v>568</v>
      </c>
      <c r="F8" s="11"/>
      <c r="G8" s="11">
        <v>228</v>
      </c>
      <c r="H8" s="11">
        <v>272</v>
      </c>
      <c r="I8" s="11">
        <v>252</v>
      </c>
      <c r="J8" s="11">
        <v>214</v>
      </c>
      <c r="K8" s="11">
        <v>173</v>
      </c>
      <c r="L8" s="11"/>
      <c r="M8" s="11">
        <v>324</v>
      </c>
      <c r="N8" s="11">
        <v>318</v>
      </c>
      <c r="O8" s="11">
        <v>229</v>
      </c>
      <c r="P8" s="11">
        <v>266</v>
      </c>
      <c r="Q8" s="11"/>
      <c r="R8" s="11">
        <v>200</v>
      </c>
      <c r="S8" s="11">
        <v>169</v>
      </c>
      <c r="T8" s="11">
        <v>113</v>
      </c>
      <c r="U8" s="11">
        <v>125</v>
      </c>
      <c r="V8" s="11">
        <v>105</v>
      </c>
      <c r="W8" s="11">
        <v>113</v>
      </c>
      <c r="X8" s="11">
        <v>110</v>
      </c>
      <c r="Y8" s="11">
        <v>60</v>
      </c>
      <c r="Z8" s="11">
        <v>144</v>
      </c>
      <c r="AA8" s="11"/>
      <c r="AB8" s="11">
        <v>221</v>
      </c>
      <c r="AC8" s="11">
        <v>286</v>
      </c>
      <c r="AD8" s="11">
        <v>325</v>
      </c>
      <c r="AE8" s="11">
        <v>163</v>
      </c>
      <c r="AF8" s="11">
        <v>28</v>
      </c>
      <c r="AG8" s="11"/>
      <c r="AH8" s="11">
        <v>361</v>
      </c>
      <c r="AI8" s="11">
        <v>688</v>
      </c>
      <c r="AJ8" s="11"/>
      <c r="AK8" s="11">
        <v>364</v>
      </c>
      <c r="AL8" s="11">
        <v>685</v>
      </c>
      <c r="AM8" s="11"/>
      <c r="AN8" s="11">
        <v>525</v>
      </c>
      <c r="AO8" s="11">
        <v>597</v>
      </c>
      <c r="AP8" s="11"/>
      <c r="AQ8" s="11">
        <v>265</v>
      </c>
      <c r="AR8" s="11">
        <v>644</v>
      </c>
      <c r="AS8" s="11">
        <v>179</v>
      </c>
    </row>
    <row r="9" spans="2:45" ht="29" x14ac:dyDescent="0.35">
      <c r="B9" s="15" t="s">
        <v>257</v>
      </c>
      <c r="C9" s="14">
        <v>0.55562354288281202</v>
      </c>
      <c r="D9" s="14">
        <v>0.55770398097575002</v>
      </c>
      <c r="E9" s="14">
        <v>0.55353216515549097</v>
      </c>
      <c r="F9" s="14"/>
      <c r="G9" s="14">
        <v>0.448545895242419</v>
      </c>
      <c r="H9" s="14">
        <v>0.56302401109713196</v>
      </c>
      <c r="I9" s="14">
        <v>0.62098383017728198</v>
      </c>
      <c r="J9" s="14">
        <v>0.56155945581344202</v>
      </c>
      <c r="K9" s="14">
        <v>0.58286319756081995</v>
      </c>
      <c r="L9" s="14"/>
      <c r="M9" s="14">
        <v>0.65721663247856998</v>
      </c>
      <c r="N9" s="14">
        <v>0.59736247287435296</v>
      </c>
      <c r="O9" s="14">
        <v>0.49162395963128203</v>
      </c>
      <c r="P9" s="14">
        <v>0.43755690859065899</v>
      </c>
      <c r="Q9" s="14"/>
      <c r="R9" s="14">
        <v>0.56164039428381696</v>
      </c>
      <c r="S9" s="14">
        <v>0.58318677402838504</v>
      </c>
      <c r="T9" s="14">
        <v>0.54179671476522595</v>
      </c>
      <c r="U9" s="14">
        <v>0.55512581044684695</v>
      </c>
      <c r="V9" s="14">
        <v>0.57981991979254</v>
      </c>
      <c r="W9" s="14">
        <v>0.52671015357617901</v>
      </c>
      <c r="X9" s="14">
        <v>0.48947750144007501</v>
      </c>
      <c r="Y9" s="14">
        <v>0.59514097842168401</v>
      </c>
      <c r="Z9" s="14">
        <v>0.56521203672325604</v>
      </c>
      <c r="AA9" s="14"/>
      <c r="AB9" s="14">
        <v>0.43973742871486199</v>
      </c>
      <c r="AC9" s="14">
        <v>0.57983281461476699</v>
      </c>
      <c r="AD9" s="14">
        <v>0.59339848809655105</v>
      </c>
      <c r="AE9" s="14">
        <v>0.58259697885809303</v>
      </c>
      <c r="AF9" s="14">
        <v>0.71606296523548196</v>
      </c>
      <c r="AG9" s="14"/>
      <c r="AH9" s="14">
        <v>0.53477294006065001</v>
      </c>
      <c r="AI9" s="14">
        <v>0.57725760723059605</v>
      </c>
      <c r="AJ9" s="14"/>
      <c r="AK9" s="14">
        <v>0.583417664660691</v>
      </c>
      <c r="AL9" s="14">
        <v>0.55048996606556599</v>
      </c>
      <c r="AM9" s="14"/>
      <c r="AN9" s="14">
        <v>0.55138170264998998</v>
      </c>
      <c r="AO9" s="14">
        <v>0.56352968171016304</v>
      </c>
      <c r="AP9" s="14"/>
      <c r="AQ9" s="14">
        <v>0.58034984522975097</v>
      </c>
      <c r="AR9" s="14">
        <v>0.57349247927346103</v>
      </c>
      <c r="AS9" s="14">
        <v>0.49376217248966198</v>
      </c>
    </row>
    <row r="10" spans="2:45" ht="29" x14ac:dyDescent="0.35">
      <c r="B10" s="15" t="s">
        <v>258</v>
      </c>
      <c r="C10" s="14">
        <v>0.32474731444236898</v>
      </c>
      <c r="D10" s="14">
        <v>0.34623947931632498</v>
      </c>
      <c r="E10" s="14">
        <v>0.3031421366282</v>
      </c>
      <c r="F10" s="14"/>
      <c r="G10" s="14">
        <v>0.339843503052358</v>
      </c>
      <c r="H10" s="14">
        <v>0.339509320585136</v>
      </c>
      <c r="I10" s="14">
        <v>0.33771034737328298</v>
      </c>
      <c r="J10" s="14">
        <v>0.31106086806364402</v>
      </c>
      <c r="K10" s="14">
        <v>0.27952873957185098</v>
      </c>
      <c r="L10" s="14"/>
      <c r="M10" s="14">
        <v>0.36439276326783598</v>
      </c>
      <c r="N10" s="14">
        <v>0.32185057287167601</v>
      </c>
      <c r="O10" s="14">
        <v>0.313333454953799</v>
      </c>
      <c r="P10" s="14">
        <v>0.28835444809899802</v>
      </c>
      <c r="Q10" s="14"/>
      <c r="R10" s="14">
        <v>0.34286471356675302</v>
      </c>
      <c r="S10" s="14">
        <v>0.33404340531649501</v>
      </c>
      <c r="T10" s="14">
        <v>0.32203467204304798</v>
      </c>
      <c r="U10" s="14">
        <v>0.26132738599153799</v>
      </c>
      <c r="V10" s="14">
        <v>0.35227053803797598</v>
      </c>
      <c r="W10" s="14">
        <v>0.29050891220095598</v>
      </c>
      <c r="X10" s="14">
        <v>0.26214668527778601</v>
      </c>
      <c r="Y10" s="14">
        <v>0.37334724616902498</v>
      </c>
      <c r="Z10" s="14">
        <v>0.37982971912380098</v>
      </c>
      <c r="AA10" s="14"/>
      <c r="AB10" s="14">
        <v>0.27324732468541002</v>
      </c>
      <c r="AC10" s="14">
        <v>0.288658100066009</v>
      </c>
      <c r="AD10" s="14">
        <v>0.375680325801447</v>
      </c>
      <c r="AE10" s="14">
        <v>0.37497288423465602</v>
      </c>
      <c r="AF10" s="14">
        <v>0.41510797619979301</v>
      </c>
      <c r="AG10" s="14"/>
      <c r="AH10" s="14">
        <v>0.36838467763688698</v>
      </c>
      <c r="AI10" s="14">
        <v>0.30158420734199598</v>
      </c>
      <c r="AJ10" s="14"/>
      <c r="AK10" s="14">
        <v>0.35400786572918902</v>
      </c>
      <c r="AL10" s="14">
        <v>0.30053655851133299</v>
      </c>
      <c r="AM10" s="14"/>
      <c r="AN10" s="14">
        <v>0.39164443201439803</v>
      </c>
      <c r="AO10" s="14">
        <v>0.26758511454795703</v>
      </c>
      <c r="AP10" s="14"/>
      <c r="AQ10" s="14">
        <v>0.39958167810856499</v>
      </c>
      <c r="AR10" s="14">
        <v>0.30348157899670303</v>
      </c>
      <c r="AS10" s="14">
        <v>0.32402211137167802</v>
      </c>
    </row>
    <row r="11" spans="2:45" ht="43.5" x14ac:dyDescent="0.35">
      <c r="B11" s="15" t="s">
        <v>259</v>
      </c>
      <c r="C11" s="14">
        <v>0.25396121469244198</v>
      </c>
      <c r="D11" s="14">
        <v>0.273461518653347</v>
      </c>
      <c r="E11" s="14">
        <v>0.23435837165748</v>
      </c>
      <c r="F11" s="14"/>
      <c r="G11" s="14">
        <v>0.33762270124934002</v>
      </c>
      <c r="H11" s="14">
        <v>0.31690020490849402</v>
      </c>
      <c r="I11" s="14">
        <v>0.23050947310262501</v>
      </c>
      <c r="J11" s="14">
        <v>0.16968112276476099</v>
      </c>
      <c r="K11" s="14">
        <v>0.18268197993287899</v>
      </c>
      <c r="L11" s="14"/>
      <c r="M11" s="14">
        <v>0.26898742824015598</v>
      </c>
      <c r="N11" s="14">
        <v>0.26250500025853002</v>
      </c>
      <c r="O11" s="14">
        <v>0.27927730199768802</v>
      </c>
      <c r="P11" s="14">
        <v>0.201653983429186</v>
      </c>
      <c r="Q11" s="14"/>
      <c r="R11" s="14">
        <v>0.26451372258001499</v>
      </c>
      <c r="S11" s="14">
        <v>0.27940482451628401</v>
      </c>
      <c r="T11" s="14">
        <v>0.26599568323406902</v>
      </c>
      <c r="U11" s="14">
        <v>0.24460429704362499</v>
      </c>
      <c r="V11" s="14">
        <v>0.30492576941593402</v>
      </c>
      <c r="W11" s="14">
        <v>0.21471074315948599</v>
      </c>
      <c r="X11" s="14">
        <v>0.230083149166604</v>
      </c>
      <c r="Y11" s="14">
        <v>0.27048389774057502</v>
      </c>
      <c r="Z11" s="14">
        <v>0.21319484335793801</v>
      </c>
      <c r="AA11" s="14"/>
      <c r="AB11" s="14">
        <v>0.169279015578854</v>
      </c>
      <c r="AC11" s="14">
        <v>0.23974859060479101</v>
      </c>
      <c r="AD11" s="14">
        <v>0.31415395252233203</v>
      </c>
      <c r="AE11" s="14">
        <v>0.266534175409259</v>
      </c>
      <c r="AF11" s="14">
        <v>0.24414271749515101</v>
      </c>
      <c r="AG11" s="14"/>
      <c r="AH11" s="14">
        <v>0.34262735270583999</v>
      </c>
      <c r="AI11" s="14">
        <v>0.21477310803931299</v>
      </c>
      <c r="AJ11" s="14"/>
      <c r="AK11" s="14">
        <v>0.329598962185635</v>
      </c>
      <c r="AL11" s="14">
        <v>0.22134793008110201</v>
      </c>
      <c r="AM11" s="14"/>
      <c r="AN11" s="14">
        <v>0.30740244622595497</v>
      </c>
      <c r="AO11" s="14">
        <v>0.20905405681186301</v>
      </c>
      <c r="AP11" s="14"/>
      <c r="AQ11" s="14">
        <v>0.27489428025736001</v>
      </c>
      <c r="AR11" s="14">
        <v>0.25219430403985199</v>
      </c>
      <c r="AS11" s="14">
        <v>0.25309735843279801</v>
      </c>
    </row>
    <row r="12" spans="2:45" ht="29" x14ac:dyDescent="0.35">
      <c r="B12" s="15" t="s">
        <v>260</v>
      </c>
      <c r="C12" s="14">
        <v>0.15926150780132201</v>
      </c>
      <c r="D12" s="14">
        <v>0.17684746758925399</v>
      </c>
      <c r="E12" s="14">
        <v>0.141583075196728</v>
      </c>
      <c r="F12" s="14"/>
      <c r="G12" s="14">
        <v>0.237886633257202</v>
      </c>
      <c r="H12" s="14">
        <v>0.202444087454624</v>
      </c>
      <c r="I12" s="14">
        <v>0.134265208376039</v>
      </c>
      <c r="J12" s="14">
        <v>9.33406214022095E-2</v>
      </c>
      <c r="K12" s="14">
        <v>0.105298380315309</v>
      </c>
      <c r="L12" s="14"/>
      <c r="M12" s="14">
        <v>0.17641988343614601</v>
      </c>
      <c r="N12" s="14">
        <v>0.155820075723375</v>
      </c>
      <c r="O12" s="14">
        <v>0.15499001748014199</v>
      </c>
      <c r="P12" s="14">
        <v>0.14754059667826</v>
      </c>
      <c r="Q12" s="14"/>
      <c r="R12" s="14">
        <v>0.166170627263167</v>
      </c>
      <c r="S12" s="14">
        <v>0.16462220523983701</v>
      </c>
      <c r="T12" s="14">
        <v>0.15622752143027999</v>
      </c>
      <c r="U12" s="14">
        <v>8.1251417693216907E-2</v>
      </c>
      <c r="V12" s="14">
        <v>0.16253724238472</v>
      </c>
      <c r="W12" s="14">
        <v>0.15293321862415599</v>
      </c>
      <c r="X12" s="14">
        <v>0.198165899958024</v>
      </c>
      <c r="Y12" s="14">
        <v>0.15936754801236999</v>
      </c>
      <c r="Z12" s="14">
        <v>0.18612665623125199</v>
      </c>
      <c r="AA12" s="14"/>
      <c r="AB12" s="14">
        <v>9.0292658588527405E-2</v>
      </c>
      <c r="AC12" s="14">
        <v>0.134608989345751</v>
      </c>
      <c r="AD12" s="14">
        <v>0.19852186936959801</v>
      </c>
      <c r="AE12" s="14">
        <v>0.210821856662638</v>
      </c>
      <c r="AF12" s="14">
        <v>0.128059278932217</v>
      </c>
      <c r="AG12" s="14"/>
      <c r="AH12" s="14">
        <v>0.24689077054783301</v>
      </c>
      <c r="AI12" s="14">
        <v>0.12812804082183701</v>
      </c>
      <c r="AJ12" s="14"/>
      <c r="AK12" s="14">
        <v>0.25901630291956901</v>
      </c>
      <c r="AL12" s="14">
        <v>0.110111686713039</v>
      </c>
      <c r="AM12" s="14"/>
      <c r="AN12" s="14">
        <v>0.2163781594459</v>
      </c>
      <c r="AO12" s="14">
        <v>0.106989889118179</v>
      </c>
      <c r="AP12" s="14"/>
      <c r="AQ12" s="14">
        <v>0.20978094785099699</v>
      </c>
      <c r="AR12" s="14">
        <v>0.15003019514066299</v>
      </c>
      <c r="AS12" s="14">
        <v>0.11894024452751099</v>
      </c>
    </row>
    <row r="13" spans="2:45" ht="29" x14ac:dyDescent="0.35">
      <c r="B13" s="15" t="s">
        <v>261</v>
      </c>
      <c r="C13" s="14">
        <v>0.14000784504150901</v>
      </c>
      <c r="D13" s="14">
        <v>0.158059523265108</v>
      </c>
      <c r="E13" s="14">
        <v>0.121861245099051</v>
      </c>
      <c r="F13" s="14"/>
      <c r="G13" s="14">
        <v>0.163814883075732</v>
      </c>
      <c r="H13" s="14">
        <v>0.16812208842207099</v>
      </c>
      <c r="I13" s="14">
        <v>0.13847459661445199</v>
      </c>
      <c r="J13" s="14">
        <v>9.5005779528448298E-2</v>
      </c>
      <c r="K13" s="14">
        <v>0.12216248022188</v>
      </c>
      <c r="L13" s="14"/>
      <c r="M13" s="14">
        <v>0.149241611970307</v>
      </c>
      <c r="N13" s="14">
        <v>0.137424928027952</v>
      </c>
      <c r="O13" s="14">
        <v>0.12710427980711</v>
      </c>
      <c r="P13" s="14">
        <v>0.13996660211527301</v>
      </c>
      <c r="Q13" s="14"/>
      <c r="R13" s="14">
        <v>0.125848511530538</v>
      </c>
      <c r="S13" s="14">
        <v>0.140598272339618</v>
      </c>
      <c r="T13" s="14">
        <v>0.102220309661036</v>
      </c>
      <c r="U13" s="14">
        <v>0.14314496142837799</v>
      </c>
      <c r="V13" s="14">
        <v>0.115522954484297</v>
      </c>
      <c r="W13" s="14">
        <v>0.19331370472158699</v>
      </c>
      <c r="X13" s="14">
        <v>0.148246021089457</v>
      </c>
      <c r="Y13" s="14">
        <v>0.22428240796236101</v>
      </c>
      <c r="Z13" s="14">
        <v>0.120570696755661</v>
      </c>
      <c r="AA13" s="14"/>
      <c r="AB13" s="14">
        <v>0.128153032749558</v>
      </c>
      <c r="AC13" s="14">
        <v>0.100636168505499</v>
      </c>
      <c r="AD13" s="14">
        <v>0.16724368819777899</v>
      </c>
      <c r="AE13" s="14">
        <v>0.134127824408839</v>
      </c>
      <c r="AF13" s="14">
        <v>0.277900007835856</v>
      </c>
      <c r="AG13" s="14"/>
      <c r="AH13" s="14">
        <v>0.220396981256619</v>
      </c>
      <c r="AI13" s="14">
        <v>0.11002872639047399</v>
      </c>
      <c r="AJ13" s="14"/>
      <c r="AK13" s="14">
        <v>0.221964658994112</v>
      </c>
      <c r="AL13" s="14">
        <v>0.102974431386731</v>
      </c>
      <c r="AM13" s="14"/>
      <c r="AN13" s="14">
        <v>0.19430680786722801</v>
      </c>
      <c r="AO13" s="14">
        <v>9.1687250755510999E-2</v>
      </c>
      <c r="AP13" s="14"/>
      <c r="AQ13" s="14">
        <v>0.177919700428538</v>
      </c>
      <c r="AR13" s="14">
        <v>0.12705543547116299</v>
      </c>
      <c r="AS13" s="14">
        <v>0.13957244920674799</v>
      </c>
    </row>
    <row r="14" spans="2:45" ht="43.5" x14ac:dyDescent="0.35">
      <c r="B14" s="15" t="s">
        <v>262</v>
      </c>
      <c r="C14" s="14">
        <v>6.3669231155713393E-2</v>
      </c>
      <c r="D14" s="14">
        <v>5.6332027258205603E-2</v>
      </c>
      <c r="E14" s="14">
        <v>7.1045016507916697E-2</v>
      </c>
      <c r="F14" s="14"/>
      <c r="G14" s="14">
        <v>5.1051821171303198E-2</v>
      </c>
      <c r="H14" s="14">
        <v>4.86294599378412E-2</v>
      </c>
      <c r="I14" s="14">
        <v>7.7631901033693995E-2</v>
      </c>
      <c r="J14" s="14">
        <v>7.9945018673851495E-2</v>
      </c>
      <c r="K14" s="14">
        <v>6.3520722571690502E-2</v>
      </c>
      <c r="L14" s="14"/>
      <c r="M14" s="14">
        <v>3.3799035786538201E-2</v>
      </c>
      <c r="N14" s="14">
        <v>4.4387077483432499E-2</v>
      </c>
      <c r="O14" s="14">
        <v>6.5952250914712296E-2</v>
      </c>
      <c r="P14" s="14">
        <v>0.121753476222885</v>
      </c>
      <c r="Q14" s="14"/>
      <c r="R14" s="14">
        <v>6.9226196643691895E-2</v>
      </c>
      <c r="S14" s="14">
        <v>4.2736090360843998E-2</v>
      </c>
      <c r="T14" s="14">
        <v>8.4577597932360901E-2</v>
      </c>
      <c r="U14" s="14">
        <v>5.4156697974860897E-2</v>
      </c>
      <c r="V14" s="14">
        <v>7.6293762356782202E-2</v>
      </c>
      <c r="W14" s="14">
        <v>5.2919513332080198E-2</v>
      </c>
      <c r="X14" s="14">
        <v>9.9395212958540993E-2</v>
      </c>
      <c r="Y14" s="14">
        <v>6.0203719254275201E-2</v>
      </c>
      <c r="Z14" s="14">
        <v>4.5744623078248503E-2</v>
      </c>
      <c r="AA14" s="14"/>
      <c r="AB14" s="14">
        <v>0.10162685853811999</v>
      </c>
      <c r="AC14" s="14">
        <v>6.0560906678629699E-2</v>
      </c>
      <c r="AD14" s="14">
        <v>4.4001298991593503E-2</v>
      </c>
      <c r="AE14" s="14">
        <v>6.9617957153537802E-2</v>
      </c>
      <c r="AF14" s="14">
        <v>0</v>
      </c>
      <c r="AG14" s="14"/>
      <c r="AH14" s="14">
        <v>2.2339708462816799E-2</v>
      </c>
      <c r="AI14" s="14">
        <v>7.4372819188195799E-2</v>
      </c>
      <c r="AJ14" s="14"/>
      <c r="AK14" s="14">
        <v>1.9745712976862801E-2</v>
      </c>
      <c r="AL14" s="14">
        <v>7.99553495015599E-2</v>
      </c>
      <c r="AM14" s="14"/>
      <c r="AN14" s="14">
        <v>2.42587537564142E-2</v>
      </c>
      <c r="AO14" s="14">
        <v>9.5333132226137401E-2</v>
      </c>
      <c r="AP14" s="14"/>
      <c r="AQ14" s="14">
        <v>7.5254804235918901E-3</v>
      </c>
      <c r="AR14" s="14">
        <v>5.8492433620967101E-2</v>
      </c>
      <c r="AS14" s="14">
        <v>0.106905760313806</v>
      </c>
    </row>
    <row r="15" spans="2:45" x14ac:dyDescent="0.35">
      <c r="B15" s="15" t="s">
        <v>70</v>
      </c>
      <c r="C15" s="23">
        <v>3.1899213245711898E-2</v>
      </c>
      <c r="D15" s="23">
        <v>2.21056054142688E-2</v>
      </c>
      <c r="E15" s="23">
        <v>4.1744319119478998E-2</v>
      </c>
      <c r="F15" s="23"/>
      <c r="G15" s="23">
        <v>3.0474883925379202E-2</v>
      </c>
      <c r="H15" s="23">
        <v>2.2778371302862602E-2</v>
      </c>
      <c r="I15" s="23">
        <v>3.6530345260755298E-2</v>
      </c>
      <c r="J15" s="23">
        <v>3.7579114084144001E-2</v>
      </c>
      <c r="K15" s="23">
        <v>3.4358440877526097E-2</v>
      </c>
      <c r="L15" s="23"/>
      <c r="M15" s="23">
        <v>2.01564750783127E-2</v>
      </c>
      <c r="N15" s="23">
        <v>1.84445620112248E-2</v>
      </c>
      <c r="O15" s="23">
        <v>4.2067970302236399E-2</v>
      </c>
      <c r="P15" s="23">
        <v>4.9296173623422403E-2</v>
      </c>
      <c r="Q15" s="23"/>
      <c r="R15" s="23">
        <v>1.25022749237256E-2</v>
      </c>
      <c r="S15" s="23">
        <v>4.2200424044874098E-2</v>
      </c>
      <c r="T15" s="23">
        <v>8.2632428790065694E-3</v>
      </c>
      <c r="U15" s="23">
        <v>6.0086105197097998E-2</v>
      </c>
      <c r="V15" s="23">
        <v>3.2695152713395799E-2</v>
      </c>
      <c r="W15" s="23">
        <v>3.2586221456847697E-2</v>
      </c>
      <c r="X15" s="23">
        <v>6.1956029534091198E-2</v>
      </c>
      <c r="Y15" s="23">
        <v>1.7182068870926201E-2</v>
      </c>
      <c r="Z15" s="23">
        <v>2.3059638974267799E-2</v>
      </c>
      <c r="AA15" s="23"/>
      <c r="AB15" s="23">
        <v>5.28510671430669E-2</v>
      </c>
      <c r="AC15" s="23">
        <v>3.3229807035246799E-2</v>
      </c>
      <c r="AD15" s="23">
        <v>1.9855355792132399E-2</v>
      </c>
      <c r="AE15" s="23">
        <v>2.70192554539001E-2</v>
      </c>
      <c r="AF15" s="23">
        <v>6.4817768432620604E-2</v>
      </c>
      <c r="AG15" s="23"/>
      <c r="AH15" s="23">
        <v>1.7925343086291099E-2</v>
      </c>
      <c r="AI15" s="23">
        <v>3.4255368786773301E-2</v>
      </c>
      <c r="AJ15" s="23"/>
      <c r="AK15" s="23">
        <v>2.0541512704673099E-2</v>
      </c>
      <c r="AL15" s="23">
        <v>3.09975353131825E-2</v>
      </c>
      <c r="AM15" s="23"/>
      <c r="AN15" s="23">
        <v>2.0401812168185301E-2</v>
      </c>
      <c r="AO15" s="23">
        <v>4.1488820837733503E-2</v>
      </c>
      <c r="AP15" s="23"/>
      <c r="AQ15" s="23">
        <v>3.0762937330813998E-2</v>
      </c>
      <c r="AR15" s="23">
        <v>2.8721315934793899E-2</v>
      </c>
      <c r="AS15" s="23">
        <v>3.7511279727802001E-2</v>
      </c>
    </row>
    <row r="16" spans="2:45" x14ac:dyDescent="0.35">
      <c r="B16" s="16" t="s">
        <v>264</v>
      </c>
    </row>
    <row r="17" spans="2:2" x14ac:dyDescent="0.35">
      <c r="B17" t="s">
        <v>74</v>
      </c>
    </row>
    <row r="18" spans="2:2" x14ac:dyDescent="0.35">
      <c r="B18" t="s">
        <v>75</v>
      </c>
    </row>
    <row r="20" spans="2:2" x14ac:dyDescent="0.35">
      <c r="B20"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S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270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43.5" x14ac:dyDescent="0.35">
      <c r="B9" s="15" t="s">
        <v>265</v>
      </c>
      <c r="C9" s="14">
        <v>0.163244526964228</v>
      </c>
      <c r="D9" s="14">
        <v>0.15824368341453199</v>
      </c>
      <c r="E9" s="14">
        <v>0.167559221517457</v>
      </c>
      <c r="F9" s="14"/>
      <c r="G9" s="14">
        <v>0.16831314188157401</v>
      </c>
      <c r="H9" s="14">
        <v>0.18035236944140401</v>
      </c>
      <c r="I9" s="14">
        <v>0.168565043591233</v>
      </c>
      <c r="J9" s="14">
        <v>0.136480688375544</v>
      </c>
      <c r="K9" s="14">
        <v>0.16333105079289301</v>
      </c>
      <c r="L9" s="14"/>
      <c r="M9" s="14">
        <v>0.139738169822446</v>
      </c>
      <c r="N9" s="14">
        <v>0.14099466394308199</v>
      </c>
      <c r="O9" s="14">
        <v>0.226377090178705</v>
      </c>
      <c r="P9" s="14">
        <v>0.157233652878014</v>
      </c>
      <c r="Q9" s="14"/>
      <c r="R9" s="14">
        <v>0.22146685151043999</v>
      </c>
      <c r="S9" s="14">
        <v>0.121051201097768</v>
      </c>
      <c r="T9" s="14">
        <v>0.15357331472682501</v>
      </c>
      <c r="U9" s="14">
        <v>0.14116942871893701</v>
      </c>
      <c r="V9" s="14">
        <v>0.203634185139109</v>
      </c>
      <c r="W9" s="14">
        <v>0.170186769406554</v>
      </c>
      <c r="X9" s="14">
        <v>0.14327514325127699</v>
      </c>
      <c r="Y9" s="14">
        <v>0.16734054938422499</v>
      </c>
      <c r="Z9" s="14">
        <v>0.150138541254383</v>
      </c>
      <c r="AA9" s="14"/>
      <c r="AB9" s="14">
        <v>0.147743347033057</v>
      </c>
      <c r="AC9" s="14">
        <v>0.15118359035996101</v>
      </c>
      <c r="AD9" s="14">
        <v>0.17941817199535501</v>
      </c>
      <c r="AE9" s="14">
        <v>0.17493893849231601</v>
      </c>
      <c r="AF9" s="14">
        <v>0.16390865489405501</v>
      </c>
      <c r="AG9" s="14"/>
      <c r="AH9" s="14">
        <v>0.21700597727364401</v>
      </c>
      <c r="AI9" s="14">
        <v>0.14175889865379601</v>
      </c>
      <c r="AJ9" s="14"/>
      <c r="AK9" s="14">
        <v>0.22935121590971599</v>
      </c>
      <c r="AL9" s="14">
        <v>0.14431139037869301</v>
      </c>
      <c r="AM9" s="14"/>
      <c r="AN9" s="14">
        <v>0.20457096442112399</v>
      </c>
      <c r="AO9" s="14">
        <v>0.12926152164805901</v>
      </c>
      <c r="AP9" s="14"/>
      <c r="AQ9" s="14">
        <v>0.20657171094392801</v>
      </c>
      <c r="AR9" s="14">
        <v>0.147666864870097</v>
      </c>
      <c r="AS9" s="14">
        <v>0.16223603263409</v>
      </c>
    </row>
    <row r="10" spans="2:45" ht="43.5" x14ac:dyDescent="0.35">
      <c r="B10" s="15" t="s">
        <v>266</v>
      </c>
      <c r="C10" s="14">
        <v>0.29246648684854598</v>
      </c>
      <c r="D10" s="14">
        <v>0.30046289947279298</v>
      </c>
      <c r="E10" s="14">
        <v>0.28496772717722302</v>
      </c>
      <c r="F10" s="14"/>
      <c r="G10" s="14">
        <v>0.357539876544125</v>
      </c>
      <c r="H10" s="14">
        <v>0.284067587155584</v>
      </c>
      <c r="I10" s="14">
        <v>0.30634137147398899</v>
      </c>
      <c r="J10" s="14">
        <v>0.24199375027060799</v>
      </c>
      <c r="K10" s="14">
        <v>0.28059886800246298</v>
      </c>
      <c r="L10" s="14"/>
      <c r="M10" s="14">
        <v>0.32596384285783297</v>
      </c>
      <c r="N10" s="14">
        <v>0.26051219293676098</v>
      </c>
      <c r="O10" s="14">
        <v>0.30363255565719699</v>
      </c>
      <c r="P10" s="14">
        <v>0.282423295891851</v>
      </c>
      <c r="Q10" s="14"/>
      <c r="R10" s="14">
        <v>0.284062359124574</v>
      </c>
      <c r="S10" s="14">
        <v>0.27662183970423598</v>
      </c>
      <c r="T10" s="14">
        <v>0.25738614659578402</v>
      </c>
      <c r="U10" s="14">
        <v>0.33883523092983697</v>
      </c>
      <c r="V10" s="14">
        <v>0.20553234927379799</v>
      </c>
      <c r="W10" s="14">
        <v>0.34193589757331599</v>
      </c>
      <c r="X10" s="14">
        <v>0.308355823170605</v>
      </c>
      <c r="Y10" s="14">
        <v>0.33288077582576903</v>
      </c>
      <c r="Z10" s="14">
        <v>0.304128571127537</v>
      </c>
      <c r="AA10" s="14"/>
      <c r="AB10" s="14">
        <v>0.27482801564307102</v>
      </c>
      <c r="AC10" s="14">
        <v>0.281831037814608</v>
      </c>
      <c r="AD10" s="14">
        <v>0.29627809195496202</v>
      </c>
      <c r="AE10" s="14">
        <v>0.31822449193976698</v>
      </c>
      <c r="AF10" s="14">
        <v>0.31926066795656999</v>
      </c>
      <c r="AG10" s="14"/>
      <c r="AH10" s="14">
        <v>0.35764756197881598</v>
      </c>
      <c r="AI10" s="14">
        <v>0.272692040851373</v>
      </c>
      <c r="AJ10" s="14"/>
      <c r="AK10" s="14">
        <v>0.353297558172119</v>
      </c>
      <c r="AL10" s="14">
        <v>0.27068840838519298</v>
      </c>
      <c r="AM10" s="14"/>
      <c r="AN10" s="14">
        <v>0.32997032437146001</v>
      </c>
      <c r="AO10" s="14">
        <v>0.26739730113076698</v>
      </c>
      <c r="AP10" s="14"/>
      <c r="AQ10" s="14">
        <v>0.30339282953394597</v>
      </c>
      <c r="AR10" s="14">
        <v>0.29928244985860297</v>
      </c>
      <c r="AS10" s="14">
        <v>0.27737475374443299</v>
      </c>
    </row>
    <row r="11" spans="2:45" ht="29" x14ac:dyDescent="0.35">
      <c r="B11" s="15" t="s">
        <v>267</v>
      </c>
      <c r="C11" s="14">
        <v>0.32830941403569902</v>
      </c>
      <c r="D11" s="14">
        <v>0.34005179984588202</v>
      </c>
      <c r="E11" s="14">
        <v>0.31709860968879799</v>
      </c>
      <c r="F11" s="14"/>
      <c r="G11" s="14">
        <v>0.26917169269538799</v>
      </c>
      <c r="H11" s="14">
        <v>0.33743184445392899</v>
      </c>
      <c r="I11" s="14">
        <v>0.33371325995846102</v>
      </c>
      <c r="J11" s="14">
        <v>0.35938579170525198</v>
      </c>
      <c r="K11" s="14">
        <v>0.33335776586460097</v>
      </c>
      <c r="L11" s="14"/>
      <c r="M11" s="14">
        <v>0.35188630728146297</v>
      </c>
      <c r="N11" s="14">
        <v>0.37564359293960198</v>
      </c>
      <c r="O11" s="14">
        <v>0.276777276983039</v>
      </c>
      <c r="P11" s="14">
        <v>0.303081256651408</v>
      </c>
      <c r="Q11" s="14"/>
      <c r="R11" s="14">
        <v>0.30255814921753199</v>
      </c>
      <c r="S11" s="14">
        <v>0.37411005283212201</v>
      </c>
      <c r="T11" s="14">
        <v>0.34920714654220503</v>
      </c>
      <c r="U11" s="14">
        <v>0.30376476584703499</v>
      </c>
      <c r="V11" s="14">
        <v>0.32935556701423402</v>
      </c>
      <c r="W11" s="14">
        <v>0.30885557290473098</v>
      </c>
      <c r="X11" s="14">
        <v>0.31400737107335802</v>
      </c>
      <c r="Y11" s="14">
        <v>0.31223461878007103</v>
      </c>
      <c r="Z11" s="14">
        <v>0.339888872306016</v>
      </c>
      <c r="AA11" s="14"/>
      <c r="AB11" s="14">
        <v>0.32560385981689199</v>
      </c>
      <c r="AC11" s="14">
        <v>0.31279681960690198</v>
      </c>
      <c r="AD11" s="14">
        <v>0.33928469613918</v>
      </c>
      <c r="AE11" s="14">
        <v>0.36407700421439299</v>
      </c>
      <c r="AF11" s="14">
        <v>0.17186996432186599</v>
      </c>
      <c r="AG11" s="14"/>
      <c r="AH11" s="14">
        <v>0.29020802442638999</v>
      </c>
      <c r="AI11" s="14">
        <v>0.35087071058076902</v>
      </c>
      <c r="AJ11" s="14"/>
      <c r="AK11" s="14">
        <v>0.27764306598668897</v>
      </c>
      <c r="AL11" s="14">
        <v>0.35228918845379498</v>
      </c>
      <c r="AM11" s="14"/>
      <c r="AN11" s="14">
        <v>0.300453232680918</v>
      </c>
      <c r="AO11" s="14">
        <v>0.349264088549332</v>
      </c>
      <c r="AP11" s="14"/>
      <c r="AQ11" s="14">
        <v>0.31417831410486302</v>
      </c>
      <c r="AR11" s="14">
        <v>0.34019318128399401</v>
      </c>
      <c r="AS11" s="14">
        <v>0.30006349885051797</v>
      </c>
    </row>
    <row r="12" spans="2:45" ht="43.5" x14ac:dyDescent="0.35">
      <c r="B12" s="15" t="s">
        <v>268</v>
      </c>
      <c r="C12" s="14">
        <v>5.5968290830670703E-2</v>
      </c>
      <c r="D12" s="14">
        <v>6.1246858221279399E-2</v>
      </c>
      <c r="E12" s="14">
        <v>5.0748286038518303E-2</v>
      </c>
      <c r="F12" s="14"/>
      <c r="G12" s="14">
        <v>9.8466026330348899E-2</v>
      </c>
      <c r="H12" s="14">
        <v>6.8508885915027795E-2</v>
      </c>
      <c r="I12" s="14">
        <v>4.5090852027500197E-2</v>
      </c>
      <c r="J12" s="14">
        <v>4.2555062564645398E-2</v>
      </c>
      <c r="K12" s="14">
        <v>2.6482395996838898E-2</v>
      </c>
      <c r="L12" s="14"/>
      <c r="M12" s="14">
        <v>5.8783563155035003E-2</v>
      </c>
      <c r="N12" s="14">
        <v>4.1495250444168102E-2</v>
      </c>
      <c r="O12" s="14">
        <v>6.0643409726572201E-2</v>
      </c>
      <c r="P12" s="14">
        <v>6.4970139751279299E-2</v>
      </c>
      <c r="Q12" s="14"/>
      <c r="R12" s="14">
        <v>6.57505145387874E-2</v>
      </c>
      <c r="S12" s="14">
        <v>5.6155068264147699E-2</v>
      </c>
      <c r="T12" s="14">
        <v>7.1900250315682604E-2</v>
      </c>
      <c r="U12" s="14">
        <v>5.0786491113272901E-2</v>
      </c>
      <c r="V12" s="14">
        <v>7.47555263408239E-2</v>
      </c>
      <c r="W12" s="14">
        <v>2.6500900591577999E-2</v>
      </c>
      <c r="X12" s="14">
        <v>8.0485265169398995E-2</v>
      </c>
      <c r="Y12" s="14">
        <v>4.4175935614858199E-2</v>
      </c>
      <c r="Z12" s="14">
        <v>3.1307818894565298E-2</v>
      </c>
      <c r="AA12" s="14"/>
      <c r="AB12" s="14">
        <v>4.6725399765052897E-2</v>
      </c>
      <c r="AC12" s="14">
        <v>7.6067748643732697E-2</v>
      </c>
      <c r="AD12" s="14">
        <v>4.8431995075686803E-2</v>
      </c>
      <c r="AE12" s="14">
        <v>3.6884083256656902E-2</v>
      </c>
      <c r="AF12" s="14">
        <v>6.4605800253408702E-2</v>
      </c>
      <c r="AG12" s="14"/>
      <c r="AH12" s="14">
        <v>4.3055806062895101E-2</v>
      </c>
      <c r="AI12" s="14">
        <v>6.22596239634466E-2</v>
      </c>
      <c r="AJ12" s="14"/>
      <c r="AK12" s="14">
        <v>4.7050253092586598E-2</v>
      </c>
      <c r="AL12" s="14">
        <v>6.0412183535201898E-2</v>
      </c>
      <c r="AM12" s="14"/>
      <c r="AN12" s="14">
        <v>5.9085013899758197E-2</v>
      </c>
      <c r="AO12" s="14">
        <v>5.3792897111940602E-2</v>
      </c>
      <c r="AP12" s="14"/>
      <c r="AQ12" s="14">
        <v>5.2757518165750798E-2</v>
      </c>
      <c r="AR12" s="14">
        <v>5.5807639096495901E-2</v>
      </c>
      <c r="AS12" s="14">
        <v>7.0087989596803305E-2</v>
      </c>
    </row>
    <row r="13" spans="2:45" ht="43.5" x14ac:dyDescent="0.35">
      <c r="B13" s="15" t="s">
        <v>269</v>
      </c>
      <c r="C13" s="14">
        <v>1.4592018961803999E-2</v>
      </c>
      <c r="D13" s="14">
        <v>1.1185047395471499E-2</v>
      </c>
      <c r="E13" s="14">
        <v>1.8061055085635401E-2</v>
      </c>
      <c r="F13" s="14"/>
      <c r="G13" s="14">
        <v>1.7500690367721401E-2</v>
      </c>
      <c r="H13" s="14">
        <v>2.12874218906525E-2</v>
      </c>
      <c r="I13" s="14">
        <v>1.25866935418551E-2</v>
      </c>
      <c r="J13" s="14">
        <v>1.4179494583458499E-2</v>
      </c>
      <c r="K13" s="14">
        <v>6.3225793714914401E-3</v>
      </c>
      <c r="L13" s="14"/>
      <c r="M13" s="14">
        <v>9.8385211669830708E-3</v>
      </c>
      <c r="N13" s="14">
        <v>1.40803125472203E-2</v>
      </c>
      <c r="O13" s="14">
        <v>1.4209243472614499E-2</v>
      </c>
      <c r="P13" s="14">
        <v>2.08782297372004E-2</v>
      </c>
      <c r="Q13" s="14"/>
      <c r="R13" s="14">
        <v>9.3509665179307509E-3</v>
      </c>
      <c r="S13" s="14">
        <v>1.5016323276159199E-2</v>
      </c>
      <c r="T13" s="14">
        <v>1.6823319337969399E-2</v>
      </c>
      <c r="U13" s="14">
        <v>1.2769054160427401E-2</v>
      </c>
      <c r="V13" s="14">
        <v>1.6486166266731599E-2</v>
      </c>
      <c r="W13" s="14">
        <v>7.6673983711448802E-3</v>
      </c>
      <c r="X13" s="14">
        <v>8.1371020830312592E-3</v>
      </c>
      <c r="Y13" s="14">
        <v>5.2450958025471402E-2</v>
      </c>
      <c r="Z13" s="14">
        <v>1.47272767608393E-2</v>
      </c>
      <c r="AA13" s="14"/>
      <c r="AB13" s="14">
        <v>1.8999768799110101E-2</v>
      </c>
      <c r="AC13" s="14">
        <v>1.4859170108092901E-2</v>
      </c>
      <c r="AD13" s="14">
        <v>1.1866875260436401E-2</v>
      </c>
      <c r="AE13" s="14">
        <v>1.0111131835768899E-2</v>
      </c>
      <c r="AF13" s="14">
        <v>0</v>
      </c>
      <c r="AG13" s="14"/>
      <c r="AH13" s="14">
        <v>1.5671492520462502E-2</v>
      </c>
      <c r="AI13" s="14">
        <v>1.30250033425688E-2</v>
      </c>
      <c r="AJ13" s="14"/>
      <c r="AK13" s="14">
        <v>1.1631754084044099E-2</v>
      </c>
      <c r="AL13" s="14">
        <v>1.31407586566689E-2</v>
      </c>
      <c r="AM13" s="14"/>
      <c r="AN13" s="14">
        <v>1.31010684055061E-2</v>
      </c>
      <c r="AO13" s="14">
        <v>1.6178073302998901E-2</v>
      </c>
      <c r="AP13" s="14"/>
      <c r="AQ13" s="14">
        <v>1.14410879433822E-2</v>
      </c>
      <c r="AR13" s="14">
        <v>1.4373034908570699E-2</v>
      </c>
      <c r="AS13" s="14">
        <v>1.8259274287004999E-2</v>
      </c>
    </row>
    <row r="14" spans="2:45" x14ac:dyDescent="0.35">
      <c r="B14" s="15" t="s">
        <v>70</v>
      </c>
      <c r="C14" s="23">
        <v>0.145419262359052</v>
      </c>
      <c r="D14" s="23">
        <v>0.12880971165004201</v>
      </c>
      <c r="E14" s="23">
        <v>0.161565100492369</v>
      </c>
      <c r="F14" s="23"/>
      <c r="G14" s="23">
        <v>8.9008572180842002E-2</v>
      </c>
      <c r="H14" s="23">
        <v>0.108351891143403</v>
      </c>
      <c r="I14" s="23">
        <v>0.13370277940696301</v>
      </c>
      <c r="J14" s="23">
        <v>0.20540521250049201</v>
      </c>
      <c r="K14" s="23">
        <v>0.189907339971712</v>
      </c>
      <c r="L14" s="23"/>
      <c r="M14" s="23">
        <v>0.11378959571623901</v>
      </c>
      <c r="N14" s="23">
        <v>0.167273987189166</v>
      </c>
      <c r="O14" s="23">
        <v>0.11836042398187201</v>
      </c>
      <c r="P14" s="23">
        <v>0.17141342509024801</v>
      </c>
      <c r="Q14" s="23"/>
      <c r="R14" s="23">
        <v>0.116811159090736</v>
      </c>
      <c r="S14" s="23">
        <v>0.157045514825568</v>
      </c>
      <c r="T14" s="23">
        <v>0.15110982248153501</v>
      </c>
      <c r="U14" s="23">
        <v>0.152675029230492</v>
      </c>
      <c r="V14" s="23">
        <v>0.17023620596530301</v>
      </c>
      <c r="W14" s="23">
        <v>0.144853461152676</v>
      </c>
      <c r="X14" s="23">
        <v>0.14573929525233101</v>
      </c>
      <c r="Y14" s="23">
        <v>9.0917162369604898E-2</v>
      </c>
      <c r="Z14" s="23">
        <v>0.159808919656659</v>
      </c>
      <c r="AA14" s="23"/>
      <c r="AB14" s="23">
        <v>0.18609960894281699</v>
      </c>
      <c r="AC14" s="23">
        <v>0.163261633466704</v>
      </c>
      <c r="AD14" s="23">
        <v>0.12472016957437999</v>
      </c>
      <c r="AE14" s="23">
        <v>9.5764350261099307E-2</v>
      </c>
      <c r="AF14" s="23">
        <v>0.280354912574101</v>
      </c>
      <c r="AG14" s="23"/>
      <c r="AH14" s="23">
        <v>7.6411137737792095E-2</v>
      </c>
      <c r="AI14" s="23">
        <v>0.15939372260804599</v>
      </c>
      <c r="AJ14" s="23"/>
      <c r="AK14" s="23">
        <v>8.1026152754846203E-2</v>
      </c>
      <c r="AL14" s="23">
        <v>0.15915807059044801</v>
      </c>
      <c r="AM14" s="23"/>
      <c r="AN14" s="23">
        <v>9.2819396221234002E-2</v>
      </c>
      <c r="AO14" s="23">
        <v>0.18410611825690201</v>
      </c>
      <c r="AP14" s="23"/>
      <c r="AQ14" s="23">
        <v>0.11165853930812999</v>
      </c>
      <c r="AR14" s="23">
        <v>0.14267682998223999</v>
      </c>
      <c r="AS14" s="23">
        <v>0.17197845088715</v>
      </c>
    </row>
    <row r="15" spans="2:45" x14ac:dyDescent="0.35">
      <c r="B15" s="16"/>
    </row>
    <row r="16" spans="2:45" x14ac:dyDescent="0.35">
      <c r="B16" t="s">
        <v>74</v>
      </c>
    </row>
    <row r="17" spans="2:2" x14ac:dyDescent="0.35">
      <c r="B17" t="s">
        <v>75</v>
      </c>
    </row>
    <row r="19" spans="2:2" x14ac:dyDescent="0.35">
      <c r="B19"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S17"/>
  <sheetViews>
    <sheetView showGridLines="0" topLeftCell="A8"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1" width="10.7265625" customWidth="1"/>
    <col min="12" max="12" width="2.1796875" customWidth="1"/>
    <col min="13" max="16" width="10.7265625" customWidth="1"/>
    <col min="17" max="17" width="2.1796875" customWidth="1"/>
    <col min="18" max="26" width="10.7265625" customWidth="1"/>
    <col min="27" max="27" width="2.1796875" customWidth="1"/>
    <col min="28" max="32" width="10.7265625" customWidth="1"/>
    <col min="33" max="33" width="2.1796875" customWidth="1"/>
    <col min="34" max="35" width="10.7265625" customWidth="1"/>
    <col min="36" max="36" width="2.1796875" customWidth="1"/>
    <col min="37" max="38" width="10.7265625" customWidth="1"/>
    <col min="39" max="39" width="2.1796875" customWidth="1"/>
    <col min="40" max="41" width="10.7265625" customWidth="1"/>
    <col min="42" max="42" width="2.1796875" customWidth="1"/>
    <col min="43" max="45" width="10.7265625" customWidth="1"/>
    <col min="46" max="46" width="2.1796875" customWidth="1"/>
  </cols>
  <sheetData>
    <row r="2" spans="2:45" ht="40" customHeight="1" x14ac:dyDescent="0.35">
      <c r="D2" s="33" t="s">
        <v>274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5" spans="2:45" ht="30" customHeight="1" x14ac:dyDescent="0.35">
      <c r="B5" s="22"/>
      <c r="C5" s="22"/>
      <c r="D5" s="34" t="s">
        <v>49</v>
      </c>
      <c r="E5" s="34"/>
      <c r="F5" s="22"/>
      <c r="G5" s="34" t="s">
        <v>50</v>
      </c>
      <c r="H5" s="34"/>
      <c r="I5" s="34"/>
      <c r="J5" s="34"/>
      <c r="K5" s="34"/>
      <c r="L5" s="22"/>
      <c r="M5" s="34" t="s">
        <v>51</v>
      </c>
      <c r="N5" s="34"/>
      <c r="O5" s="34"/>
      <c r="P5" s="34"/>
      <c r="Q5" s="22"/>
      <c r="R5" s="34" t="s">
        <v>52</v>
      </c>
      <c r="S5" s="34"/>
      <c r="T5" s="34"/>
      <c r="U5" s="34"/>
      <c r="V5" s="34"/>
      <c r="W5" s="34"/>
      <c r="X5" s="34"/>
      <c r="Y5" s="34"/>
      <c r="Z5" s="34"/>
      <c r="AA5" s="22"/>
      <c r="AB5" s="34" t="s">
        <v>53</v>
      </c>
      <c r="AC5" s="34"/>
      <c r="AD5" s="34"/>
      <c r="AE5" s="34"/>
      <c r="AF5" s="34"/>
      <c r="AG5" s="22"/>
      <c r="AH5" s="34" t="s">
        <v>54</v>
      </c>
      <c r="AI5" s="34"/>
      <c r="AJ5" s="22"/>
      <c r="AK5" s="34" t="s">
        <v>55</v>
      </c>
      <c r="AL5" s="34"/>
      <c r="AM5" s="22"/>
      <c r="AN5" s="34" t="s">
        <v>56</v>
      </c>
      <c r="AO5" s="34"/>
      <c r="AP5" s="22"/>
      <c r="AQ5" s="34" t="s">
        <v>57</v>
      </c>
      <c r="AR5" s="34"/>
      <c r="AS5" s="34"/>
    </row>
    <row r="6" spans="2:45" ht="72.5" x14ac:dyDescent="0.35">
      <c r="B6" t="s">
        <v>15</v>
      </c>
      <c r="C6" s="9" t="s">
        <v>16</v>
      </c>
      <c r="D6" s="12" t="s">
        <v>17</v>
      </c>
      <c r="E6" s="12" t="s">
        <v>18</v>
      </c>
      <c r="G6" s="12" t="s">
        <v>21</v>
      </c>
      <c r="H6" s="12" t="s">
        <v>22</v>
      </c>
      <c r="I6" s="12" t="s">
        <v>23</v>
      </c>
      <c r="J6" s="12" t="s">
        <v>24</v>
      </c>
      <c r="K6" s="12" t="s">
        <v>25</v>
      </c>
      <c r="M6" s="12" t="s">
        <v>26</v>
      </c>
      <c r="N6" s="12" t="s">
        <v>27</v>
      </c>
      <c r="O6" s="12" t="s">
        <v>28</v>
      </c>
      <c r="P6" s="12" t="s">
        <v>29</v>
      </c>
      <c r="R6" s="12" t="s">
        <v>30</v>
      </c>
      <c r="S6" s="12" t="s">
        <v>31</v>
      </c>
      <c r="T6" s="12" t="s">
        <v>32</v>
      </c>
      <c r="U6" s="12" t="s">
        <v>33</v>
      </c>
      <c r="V6" s="12" t="s">
        <v>34</v>
      </c>
      <c r="W6" s="12" t="s">
        <v>35</v>
      </c>
      <c r="X6" s="12" t="s">
        <v>36</v>
      </c>
      <c r="Y6" s="12" t="s">
        <v>37</v>
      </c>
      <c r="Z6" s="12" t="s">
        <v>38</v>
      </c>
      <c r="AB6" s="12" t="s">
        <v>39</v>
      </c>
      <c r="AC6" s="12" t="s">
        <v>40</v>
      </c>
      <c r="AD6" s="12" t="s">
        <v>41</v>
      </c>
      <c r="AE6" s="12" t="s">
        <v>42</v>
      </c>
      <c r="AF6" s="12" t="s">
        <v>43</v>
      </c>
      <c r="AH6" s="12" t="s">
        <v>44</v>
      </c>
      <c r="AI6" s="12" t="s">
        <v>45</v>
      </c>
      <c r="AK6" s="12" t="s">
        <v>44</v>
      </c>
      <c r="AL6" s="12" t="s">
        <v>45</v>
      </c>
      <c r="AN6" s="12" t="s">
        <v>44</v>
      </c>
      <c r="AO6" s="12" t="s">
        <v>45</v>
      </c>
      <c r="AQ6" s="12" t="s">
        <v>46</v>
      </c>
      <c r="AR6" s="12" t="s">
        <v>47</v>
      </c>
      <c r="AS6" s="12" t="s">
        <v>48</v>
      </c>
    </row>
    <row r="7" spans="2:45" ht="30" customHeight="1" x14ac:dyDescent="0.35">
      <c r="B7" s="10" t="s">
        <v>19</v>
      </c>
      <c r="C7" s="10">
        <v>2033</v>
      </c>
      <c r="D7" s="10">
        <v>867</v>
      </c>
      <c r="E7" s="10">
        <v>1164</v>
      </c>
      <c r="F7" s="10"/>
      <c r="G7" s="10">
        <v>269</v>
      </c>
      <c r="H7" s="10">
        <v>462</v>
      </c>
      <c r="I7" s="10">
        <v>405</v>
      </c>
      <c r="J7" s="10">
        <v>397</v>
      </c>
      <c r="K7" s="10">
        <v>500</v>
      </c>
      <c r="L7" s="10"/>
      <c r="M7" s="10">
        <v>605</v>
      </c>
      <c r="N7" s="10">
        <v>584</v>
      </c>
      <c r="O7" s="10">
        <v>355</v>
      </c>
      <c r="P7" s="10">
        <v>479</v>
      </c>
      <c r="Q7" s="10"/>
      <c r="R7" s="10">
        <v>360</v>
      </c>
      <c r="S7" s="10">
        <v>328</v>
      </c>
      <c r="T7" s="10">
        <v>194</v>
      </c>
      <c r="U7" s="10">
        <v>208</v>
      </c>
      <c r="V7" s="10">
        <v>157</v>
      </c>
      <c r="W7" s="10">
        <v>215</v>
      </c>
      <c r="X7" s="10">
        <v>216</v>
      </c>
      <c r="Y7" s="10">
        <v>111</v>
      </c>
      <c r="Z7" s="10">
        <v>244</v>
      </c>
      <c r="AA7" s="10"/>
      <c r="AB7" s="10">
        <v>424</v>
      </c>
      <c r="AC7" s="10">
        <v>478</v>
      </c>
      <c r="AD7" s="10">
        <v>585</v>
      </c>
      <c r="AE7" s="10">
        <v>288</v>
      </c>
      <c r="AF7" s="10">
        <v>44</v>
      </c>
      <c r="AG7" s="10"/>
      <c r="AH7" s="10">
        <v>555</v>
      </c>
      <c r="AI7" s="10">
        <v>1317</v>
      </c>
      <c r="AJ7" s="10"/>
      <c r="AK7" s="10">
        <v>552</v>
      </c>
      <c r="AL7" s="10">
        <v>1323</v>
      </c>
      <c r="AM7" s="10"/>
      <c r="AN7" s="10">
        <v>875</v>
      </c>
      <c r="AO7" s="10">
        <v>1128</v>
      </c>
      <c r="AP7" s="10"/>
      <c r="AQ7" s="10">
        <v>509</v>
      </c>
      <c r="AR7" s="10">
        <v>1129</v>
      </c>
      <c r="AS7" s="10">
        <v>296</v>
      </c>
    </row>
    <row r="8" spans="2:45" ht="30" customHeight="1" x14ac:dyDescent="0.35">
      <c r="B8" s="11" t="s">
        <v>20</v>
      </c>
      <c r="C8" s="11">
        <v>2033</v>
      </c>
      <c r="D8" s="11">
        <v>1020</v>
      </c>
      <c r="E8" s="11">
        <v>1011</v>
      </c>
      <c r="F8" s="11"/>
      <c r="G8" s="11">
        <v>367</v>
      </c>
      <c r="H8" s="11">
        <v>437</v>
      </c>
      <c r="I8" s="11">
        <v>436</v>
      </c>
      <c r="J8" s="11">
        <v>437</v>
      </c>
      <c r="K8" s="11">
        <v>356</v>
      </c>
      <c r="L8" s="11"/>
      <c r="M8" s="11">
        <v>546</v>
      </c>
      <c r="N8" s="11">
        <v>526</v>
      </c>
      <c r="O8" s="11">
        <v>445</v>
      </c>
      <c r="P8" s="11">
        <v>506</v>
      </c>
      <c r="Q8" s="11"/>
      <c r="R8" s="11">
        <v>325</v>
      </c>
      <c r="S8" s="11">
        <v>325</v>
      </c>
      <c r="T8" s="11">
        <v>203</v>
      </c>
      <c r="U8" s="11">
        <v>224</v>
      </c>
      <c r="V8" s="11">
        <v>183</v>
      </c>
      <c r="W8" s="11">
        <v>204</v>
      </c>
      <c r="X8" s="11">
        <v>203</v>
      </c>
      <c r="Y8" s="11">
        <v>102</v>
      </c>
      <c r="Z8" s="11">
        <v>264</v>
      </c>
      <c r="AA8" s="11"/>
      <c r="AB8" s="11">
        <v>437</v>
      </c>
      <c r="AC8" s="11">
        <v>503</v>
      </c>
      <c r="AD8" s="11">
        <v>582</v>
      </c>
      <c r="AE8" s="11">
        <v>272</v>
      </c>
      <c r="AF8" s="11">
        <v>38</v>
      </c>
      <c r="AG8" s="11"/>
      <c r="AH8" s="11">
        <v>579</v>
      </c>
      <c r="AI8" s="11">
        <v>1294</v>
      </c>
      <c r="AJ8" s="11"/>
      <c r="AK8" s="11">
        <v>569</v>
      </c>
      <c r="AL8" s="11">
        <v>1307</v>
      </c>
      <c r="AM8" s="11"/>
      <c r="AN8" s="11">
        <v>889</v>
      </c>
      <c r="AO8" s="11">
        <v>1114</v>
      </c>
      <c r="AP8" s="11"/>
      <c r="AQ8" s="11">
        <v>519</v>
      </c>
      <c r="AR8" s="11">
        <v>1124</v>
      </c>
      <c r="AS8" s="11">
        <v>298</v>
      </c>
    </row>
    <row r="9" spans="2:45" ht="58" x14ac:dyDescent="0.35">
      <c r="B9" s="15" t="s">
        <v>271</v>
      </c>
      <c r="C9" s="14">
        <v>0.25647046648684602</v>
      </c>
      <c r="D9" s="14">
        <v>0.28256372918210798</v>
      </c>
      <c r="E9" s="14">
        <v>0.23062692866595499</v>
      </c>
      <c r="F9" s="14"/>
      <c r="G9" s="14">
        <v>0.28495688729066998</v>
      </c>
      <c r="H9" s="14">
        <v>0.273524271749429</v>
      </c>
      <c r="I9" s="14">
        <v>0.30289461790307598</v>
      </c>
      <c r="J9" s="14">
        <v>0.19708771807599501</v>
      </c>
      <c r="K9" s="14">
        <v>0.22214194995706199</v>
      </c>
      <c r="L9" s="14"/>
      <c r="M9" s="14">
        <v>0.29822422711542201</v>
      </c>
      <c r="N9" s="14">
        <v>0.23455712106905399</v>
      </c>
      <c r="O9" s="14">
        <v>0.28178128449908202</v>
      </c>
      <c r="P9" s="14">
        <v>0.21700457130103601</v>
      </c>
      <c r="Q9" s="14"/>
      <c r="R9" s="14">
        <v>0.30697703187544001</v>
      </c>
      <c r="S9" s="14">
        <v>0.22475425118428899</v>
      </c>
      <c r="T9" s="14">
        <v>0.19381762847078399</v>
      </c>
      <c r="U9" s="14">
        <v>0.252832117572934</v>
      </c>
      <c r="V9" s="14">
        <v>0.33488421598065299</v>
      </c>
      <c r="W9" s="14">
        <v>0.27932240224746102</v>
      </c>
      <c r="X9" s="14">
        <v>0.22376673946891301</v>
      </c>
      <c r="Y9" s="14">
        <v>0.26603867409464599</v>
      </c>
      <c r="Z9" s="14">
        <v>0.234111682657798</v>
      </c>
      <c r="AA9" s="14"/>
      <c r="AB9" s="14">
        <v>0.227586936441763</v>
      </c>
      <c r="AC9" s="14">
        <v>0.231586287011187</v>
      </c>
      <c r="AD9" s="14">
        <v>0.26016612885701301</v>
      </c>
      <c r="AE9" s="14">
        <v>0.32505927725310002</v>
      </c>
      <c r="AF9" s="14">
        <v>0.27263218536143002</v>
      </c>
      <c r="AG9" s="14"/>
      <c r="AH9" s="14">
        <v>0.30458430335763498</v>
      </c>
      <c r="AI9" s="14">
        <v>0.24155548811199701</v>
      </c>
      <c r="AJ9" s="14"/>
      <c r="AK9" s="14">
        <v>0.29517120973322297</v>
      </c>
      <c r="AL9" s="14">
        <v>0.25116346461967398</v>
      </c>
      <c r="AM9" s="14"/>
      <c r="AN9" s="14">
        <v>0.30170216271848499</v>
      </c>
      <c r="AO9" s="14">
        <v>0.22068935355991001</v>
      </c>
      <c r="AP9" s="14"/>
      <c r="AQ9" s="14">
        <v>0.286624284944755</v>
      </c>
      <c r="AR9" s="14">
        <v>0.242705067446049</v>
      </c>
      <c r="AS9" s="14">
        <v>0.26195816922165999</v>
      </c>
    </row>
    <row r="10" spans="2:45" ht="58" x14ac:dyDescent="0.35">
      <c r="B10" s="15" t="s">
        <v>272</v>
      </c>
      <c r="C10" s="14">
        <v>0.17406297984580901</v>
      </c>
      <c r="D10" s="14">
        <v>0.17673743950582699</v>
      </c>
      <c r="E10" s="14">
        <v>0.17079254483738099</v>
      </c>
      <c r="F10" s="14"/>
      <c r="G10" s="14">
        <v>0.29496130573998702</v>
      </c>
      <c r="H10" s="14">
        <v>0.19607592355877801</v>
      </c>
      <c r="I10" s="14">
        <v>0.15544285217626599</v>
      </c>
      <c r="J10" s="14">
        <v>0.121855288686223</v>
      </c>
      <c r="K10" s="14">
        <v>0.109129374230387</v>
      </c>
      <c r="L10" s="14"/>
      <c r="M10" s="14">
        <v>0.15474717048550299</v>
      </c>
      <c r="N10" s="14">
        <v>0.179043681841458</v>
      </c>
      <c r="O10" s="14">
        <v>0.173922945427638</v>
      </c>
      <c r="P10" s="14">
        <v>0.19329129560778599</v>
      </c>
      <c r="Q10" s="14"/>
      <c r="R10" s="14">
        <v>0.18174711788651199</v>
      </c>
      <c r="S10" s="14">
        <v>0.196849520312292</v>
      </c>
      <c r="T10" s="14">
        <v>0.19193367879431</v>
      </c>
      <c r="U10" s="14">
        <v>0.114946703998219</v>
      </c>
      <c r="V10" s="14">
        <v>0.13424234620622799</v>
      </c>
      <c r="W10" s="14">
        <v>0.22328173143732799</v>
      </c>
      <c r="X10" s="14">
        <v>0.151559046486925</v>
      </c>
      <c r="Y10" s="14">
        <v>0.16902929380064299</v>
      </c>
      <c r="Z10" s="14">
        <v>0.18177386322415401</v>
      </c>
      <c r="AA10" s="14"/>
      <c r="AB10" s="14">
        <v>0.11965120002841501</v>
      </c>
      <c r="AC10" s="14">
        <v>0.21946353130083299</v>
      </c>
      <c r="AD10" s="14">
        <v>0.16897088089538001</v>
      </c>
      <c r="AE10" s="14">
        <v>0.186382721813796</v>
      </c>
      <c r="AF10" s="14">
        <v>0.22130338239921801</v>
      </c>
      <c r="AG10" s="14"/>
      <c r="AH10" s="14">
        <v>0.21377921458145699</v>
      </c>
      <c r="AI10" s="14">
        <v>0.16180282393621101</v>
      </c>
      <c r="AJ10" s="14"/>
      <c r="AK10" s="14">
        <v>0.19183683878000299</v>
      </c>
      <c r="AL10" s="14">
        <v>0.166908344452181</v>
      </c>
      <c r="AM10" s="14"/>
      <c r="AN10" s="14">
        <v>0.20077060260069801</v>
      </c>
      <c r="AO10" s="14">
        <v>0.15399281739593301</v>
      </c>
      <c r="AP10" s="14"/>
      <c r="AQ10" s="14">
        <v>0.19028173964946399</v>
      </c>
      <c r="AR10" s="14">
        <v>0.165524472156826</v>
      </c>
      <c r="AS10" s="14">
        <v>0.19167881758967401</v>
      </c>
    </row>
    <row r="11" spans="2:45" ht="58" x14ac:dyDescent="0.35">
      <c r="B11" s="15" t="s">
        <v>273</v>
      </c>
      <c r="C11" s="14">
        <v>0.31205983546990701</v>
      </c>
      <c r="D11" s="14">
        <v>0.32670121253975298</v>
      </c>
      <c r="E11" s="14">
        <v>0.29683316773828999</v>
      </c>
      <c r="F11" s="14"/>
      <c r="G11" s="14">
        <v>0.29066943731567002</v>
      </c>
      <c r="H11" s="14">
        <v>0.30803562579754501</v>
      </c>
      <c r="I11" s="14">
        <v>0.28072215435500097</v>
      </c>
      <c r="J11" s="14">
        <v>0.34254708429709901</v>
      </c>
      <c r="K11" s="14">
        <v>0.34004648657224401</v>
      </c>
      <c r="L11" s="14"/>
      <c r="M11" s="14">
        <v>0.34148458069216803</v>
      </c>
      <c r="N11" s="14">
        <v>0.32056100257536602</v>
      </c>
      <c r="O11" s="14">
        <v>0.31886654262335201</v>
      </c>
      <c r="P11" s="14">
        <v>0.26923991095411498</v>
      </c>
      <c r="Q11" s="14"/>
      <c r="R11" s="14">
        <v>0.28961240159282098</v>
      </c>
      <c r="S11" s="14">
        <v>0.31406841943217401</v>
      </c>
      <c r="T11" s="14">
        <v>0.30824410107091199</v>
      </c>
      <c r="U11" s="14">
        <v>0.37175043312675998</v>
      </c>
      <c r="V11" s="14">
        <v>0.26996039208542</v>
      </c>
      <c r="W11" s="14">
        <v>0.293419467535944</v>
      </c>
      <c r="X11" s="14">
        <v>0.34665124721287</v>
      </c>
      <c r="Y11" s="14">
        <v>0.26512178554223698</v>
      </c>
      <c r="Z11" s="14">
        <v>0.32460813885872097</v>
      </c>
      <c r="AA11" s="14"/>
      <c r="AB11" s="14">
        <v>0.30324000487341901</v>
      </c>
      <c r="AC11" s="14">
        <v>0.30722603933647302</v>
      </c>
      <c r="AD11" s="14">
        <v>0.33716745121694502</v>
      </c>
      <c r="AE11" s="14">
        <v>0.29225865721973399</v>
      </c>
      <c r="AF11" s="14">
        <v>0.32456206772928597</v>
      </c>
      <c r="AG11" s="14"/>
      <c r="AH11" s="14">
        <v>0.33098108036906798</v>
      </c>
      <c r="AI11" s="14">
        <v>0.31539539161572999</v>
      </c>
      <c r="AJ11" s="14"/>
      <c r="AK11" s="14">
        <v>0.34708768517953098</v>
      </c>
      <c r="AL11" s="14">
        <v>0.314315904094357</v>
      </c>
      <c r="AM11" s="14"/>
      <c r="AN11" s="14">
        <v>0.32863873350297801</v>
      </c>
      <c r="AO11" s="14">
        <v>0.30315104949861998</v>
      </c>
      <c r="AP11" s="14"/>
      <c r="AQ11" s="14">
        <v>0.36017886759082401</v>
      </c>
      <c r="AR11" s="14">
        <v>0.30908718869164897</v>
      </c>
      <c r="AS11" s="14">
        <v>0.28862315522825999</v>
      </c>
    </row>
    <row r="12" spans="2:45" x14ac:dyDescent="0.35">
      <c r="B12" s="15" t="s">
        <v>70</v>
      </c>
      <c r="C12" s="23">
        <v>0.25740671819743699</v>
      </c>
      <c r="D12" s="23">
        <v>0.21399761877231299</v>
      </c>
      <c r="E12" s="23">
        <v>0.301747358758374</v>
      </c>
      <c r="F12" s="23"/>
      <c r="G12" s="23">
        <v>0.129412369653673</v>
      </c>
      <c r="H12" s="23">
        <v>0.222364178894249</v>
      </c>
      <c r="I12" s="23">
        <v>0.26094037556565702</v>
      </c>
      <c r="J12" s="23">
        <v>0.338509908940684</v>
      </c>
      <c r="K12" s="23">
        <v>0.32868218924030701</v>
      </c>
      <c r="L12" s="23"/>
      <c r="M12" s="23">
        <v>0.205544021706907</v>
      </c>
      <c r="N12" s="23">
        <v>0.265838194514121</v>
      </c>
      <c r="O12" s="23">
        <v>0.22542922744992699</v>
      </c>
      <c r="P12" s="23">
        <v>0.32046422213706299</v>
      </c>
      <c r="Q12" s="23"/>
      <c r="R12" s="23">
        <v>0.221663448645228</v>
      </c>
      <c r="S12" s="23">
        <v>0.26432780907124398</v>
      </c>
      <c r="T12" s="23">
        <v>0.30600459166399402</v>
      </c>
      <c r="U12" s="23">
        <v>0.26047074530208703</v>
      </c>
      <c r="V12" s="23">
        <v>0.26091304572769902</v>
      </c>
      <c r="W12" s="23">
        <v>0.20397639877926799</v>
      </c>
      <c r="X12" s="23">
        <v>0.27802296683129202</v>
      </c>
      <c r="Y12" s="23">
        <v>0.29981024656247302</v>
      </c>
      <c r="Z12" s="23">
        <v>0.25950631525932799</v>
      </c>
      <c r="AA12" s="23"/>
      <c r="AB12" s="23">
        <v>0.34952185865640301</v>
      </c>
      <c r="AC12" s="23">
        <v>0.24172414235150699</v>
      </c>
      <c r="AD12" s="23">
        <v>0.23369553903066201</v>
      </c>
      <c r="AE12" s="23">
        <v>0.19629934371336999</v>
      </c>
      <c r="AF12" s="23">
        <v>0.18150236451006599</v>
      </c>
      <c r="AG12" s="23"/>
      <c r="AH12" s="23">
        <v>0.15065540169184</v>
      </c>
      <c r="AI12" s="23">
        <v>0.28124629633606102</v>
      </c>
      <c r="AJ12" s="23"/>
      <c r="AK12" s="23">
        <v>0.165904266307243</v>
      </c>
      <c r="AL12" s="23">
        <v>0.26761228683378802</v>
      </c>
      <c r="AM12" s="23"/>
      <c r="AN12" s="23">
        <v>0.16888850117783999</v>
      </c>
      <c r="AO12" s="23">
        <v>0.32216677954553702</v>
      </c>
      <c r="AP12" s="23"/>
      <c r="AQ12" s="23">
        <v>0.16291510781495799</v>
      </c>
      <c r="AR12" s="23">
        <v>0.28268327170547702</v>
      </c>
      <c r="AS12" s="23">
        <v>0.25773985796040599</v>
      </c>
    </row>
    <row r="13" spans="2:45" x14ac:dyDescent="0.35">
      <c r="B13" s="16"/>
    </row>
    <row r="14" spans="2:45" x14ac:dyDescent="0.35">
      <c r="B14" t="s">
        <v>74</v>
      </c>
    </row>
    <row r="15" spans="2:45" x14ac:dyDescent="0.35">
      <c r="B15" t="s">
        <v>75</v>
      </c>
    </row>
    <row r="17" spans="2:2" x14ac:dyDescent="0.35">
      <c r="B17" s="8" t="str">
        <f>HYPERLINK("#'Contents'!A1", "Return to Contents")</f>
        <v>Return to Contents</v>
      </c>
    </row>
  </sheetData>
  <mergeCells count="10">
    <mergeCell ref="AH5:AI5"/>
    <mergeCell ref="AK5:AL5"/>
    <mergeCell ref="AN5:AO5"/>
    <mergeCell ref="AQ5:AS5"/>
    <mergeCell ref="D2:AL2"/>
    <mergeCell ref="D5:E5"/>
    <mergeCell ref="G5:K5"/>
    <mergeCell ref="M5:P5"/>
    <mergeCell ref="R5:Z5"/>
    <mergeCell ref="AB5:AF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103</vt:i4>
      </vt:variant>
    </vt:vector>
  </HeadingPairs>
  <TitlesOfParts>
    <vt:vector size="10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2024-12-17T07:21:52Z</dcterms:created>
  <dcterms:modified xsi:type="dcterms:W3CDTF">2025-01-02T17:45:05Z</dcterms:modified>
</cp:coreProperties>
</file>